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codeName="EstaPastaDeTrabalho" hidePivotFieldList="1"/>
  <mc:AlternateContent xmlns:mc="http://schemas.openxmlformats.org/markup-compatibility/2006">
    <mc:Choice Requires="x15">
      <x15ac:absPath xmlns:x15ac="http://schemas.microsoft.com/office/spreadsheetml/2010/11/ac" url="https://d.docs.live.net/b9c070a12032e4ac/Área de Trabalho/Fundação Renova/ANEXOS FIXOS/"/>
    </mc:Choice>
  </mc:AlternateContent>
  <xr:revisionPtr revIDLastSave="43" documentId="8_{B063EB2A-D92E-43CB-B0BB-8CE142793131}" xr6:coauthVersionLast="47" xr6:coauthVersionMax="47" xr10:uidLastSave="{2DB1955C-6E87-4F44-8315-88A088E28B21}"/>
  <bookViews>
    <workbookView showSheetTabs="0" xWindow="-120" yWindow="-120" windowWidth="20730" windowHeight="11040" tabRatio="710" firstSheet="1" activeTab="1" xr2:uid="{00000000-000D-0000-FFFF-FFFF00000000}"/>
  </bookViews>
  <sheets>
    <sheet name="Instruções" sheetId="26" r:id="rId1"/>
    <sheet name="Parecer Técnico" sheetId="19" r:id="rId2"/>
    <sheet name="Critério" sheetId="25" r:id="rId3"/>
    <sheet name="Classificação" sheetId="28" r:id="rId4"/>
    <sheet name="Ponderação" sheetId="17" state="hidden" r:id="rId5"/>
  </sheets>
  <definedNames>
    <definedName name="_xlnm._FilterDatabase" localSheetId="4" hidden="1">Ponderação!$B$5:$B$34</definedName>
    <definedName name="_xlnm.Print_Area" localSheetId="1">'Parecer Técnico'!$B$14:$H$34</definedName>
    <definedName name="_xlnm.Print_Area" localSheetId="4">Ponderação!$B$2:$F$58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" i="17" l="1"/>
  <c r="R4" i="17"/>
  <c r="Q4" i="17"/>
  <c r="P4" i="17"/>
  <c r="O4" i="17"/>
  <c r="N4" i="17"/>
  <c r="M4" i="17"/>
  <c r="L4" i="17"/>
  <c r="K4" i="17"/>
  <c r="J4" i="17"/>
  <c r="I4" i="17"/>
  <c r="H4" i="17"/>
  <c r="H10" i="28" s="1"/>
  <c r="G4" i="17"/>
  <c r="H9" i="28" s="1"/>
  <c r="F4" i="17"/>
  <c r="H8" i="28" s="1"/>
  <c r="E4" i="17"/>
  <c r="H7" i="28" s="1"/>
  <c r="K7" i="28" l="1"/>
  <c r="K8" i="28"/>
  <c r="K9" i="28"/>
  <c r="K10" i="28"/>
  <c r="M3" i="17"/>
  <c r="H21" i="28" l="1"/>
  <c r="H20" i="28"/>
  <c r="H19" i="28"/>
  <c r="H18" i="28"/>
  <c r="H17" i="28"/>
  <c r="H16" i="28"/>
  <c r="H15" i="28"/>
  <c r="J72" i="17"/>
  <c r="J71" i="17"/>
  <c r="J70" i="17"/>
  <c r="J69" i="17"/>
  <c r="J68" i="17"/>
  <c r="J67" i="17"/>
  <c r="J66" i="17"/>
  <c r="J65" i="17"/>
  <c r="N3" i="17"/>
  <c r="O3" i="17" s="1"/>
  <c r="P3" i="17" s="1"/>
  <c r="Q3" i="17" s="1"/>
  <c r="R3" i="17" s="1"/>
  <c r="S3" i="17" s="1"/>
  <c r="K18" i="28" l="1"/>
  <c r="J18" i="28"/>
  <c r="I18" i="28"/>
  <c r="I15" i="28"/>
  <c r="K15" i="28"/>
  <c r="J15" i="28"/>
  <c r="I19" i="28"/>
  <c r="K19" i="28"/>
  <c r="J19" i="28"/>
  <c r="J16" i="28"/>
  <c r="I16" i="28"/>
  <c r="K16" i="28"/>
  <c r="J20" i="28"/>
  <c r="I20" i="28"/>
  <c r="K20" i="28"/>
  <c r="K17" i="28"/>
  <c r="J17" i="28"/>
  <c r="I17" i="28"/>
  <c r="K21" i="28"/>
  <c r="J21" i="28"/>
  <c r="I21" i="28"/>
  <c r="E56" i="25"/>
  <c r="H14" i="28"/>
  <c r="H13" i="28"/>
  <c r="H12" i="28"/>
  <c r="H11" i="28"/>
  <c r="C6" i="17"/>
  <c r="K13" i="28" l="1"/>
  <c r="J13" i="28"/>
  <c r="I13" i="28"/>
  <c r="K14" i="28"/>
  <c r="J14" i="28"/>
  <c r="I14" i="28"/>
  <c r="K11" i="28"/>
  <c r="K12" i="28"/>
  <c r="J58" i="17"/>
  <c r="C8" i="17"/>
  <c r="D52" i="17" l="1"/>
  <c r="D51" i="17"/>
  <c r="D50" i="17"/>
  <c r="D49" i="17"/>
  <c r="D48" i="17"/>
  <c r="D46" i="17"/>
  <c r="D45" i="17"/>
  <c r="D44" i="17"/>
  <c r="D43" i="17"/>
  <c r="D42" i="17"/>
  <c r="D40" i="17"/>
  <c r="D39" i="17"/>
  <c r="D38" i="17"/>
  <c r="D37" i="17"/>
  <c r="D36" i="17"/>
  <c r="D34" i="17"/>
  <c r="D33" i="17"/>
  <c r="D32" i="17"/>
  <c r="D31" i="17"/>
  <c r="D30" i="17"/>
  <c r="D28" i="17"/>
  <c r="D27" i="17"/>
  <c r="D26" i="17"/>
  <c r="D25" i="17"/>
  <c r="D24" i="17"/>
  <c r="D22" i="17"/>
  <c r="D21" i="17"/>
  <c r="D20" i="17"/>
  <c r="D19" i="17"/>
  <c r="D18" i="17"/>
  <c r="D16" i="17"/>
  <c r="D15" i="17"/>
  <c r="D14" i="17"/>
  <c r="D13" i="17"/>
  <c r="F13" i="17" s="1"/>
  <c r="D12" i="17"/>
  <c r="Q20" i="17" l="1"/>
  <c r="P20" i="17"/>
  <c r="L20" i="17"/>
  <c r="H20" i="17"/>
  <c r="O20" i="17"/>
  <c r="K20" i="17"/>
  <c r="G20" i="17"/>
  <c r="S20" i="17"/>
  <c r="J20" i="17"/>
  <c r="R20" i="17"/>
  <c r="I20" i="17"/>
  <c r="N20" i="17"/>
  <c r="F20" i="17"/>
  <c r="M20" i="17"/>
  <c r="E20" i="17"/>
  <c r="R30" i="17"/>
  <c r="N30" i="17"/>
  <c r="J30" i="17"/>
  <c r="F30" i="17"/>
  <c r="P30" i="17"/>
  <c r="K30" i="17"/>
  <c r="E30" i="17"/>
  <c r="O30" i="17"/>
  <c r="I30" i="17"/>
  <c r="S30" i="17"/>
  <c r="H30" i="17"/>
  <c r="Q30" i="17"/>
  <c r="G30" i="17"/>
  <c r="M30" i="17"/>
  <c r="L30" i="17"/>
  <c r="Q34" i="17"/>
  <c r="M34" i="17"/>
  <c r="I34" i="17"/>
  <c r="E34" i="17"/>
  <c r="S34" i="17"/>
  <c r="N34" i="17"/>
  <c r="H34" i="17"/>
  <c r="R34" i="17"/>
  <c r="L34" i="17"/>
  <c r="G34" i="17"/>
  <c r="P34" i="17"/>
  <c r="F34" i="17"/>
  <c r="O34" i="17"/>
  <c r="K34" i="17"/>
  <c r="J34" i="17"/>
  <c r="Q39" i="17"/>
  <c r="M39" i="17"/>
  <c r="I39" i="17"/>
  <c r="E39" i="17"/>
  <c r="R39" i="17"/>
  <c r="L39" i="17"/>
  <c r="G39" i="17"/>
  <c r="P39" i="17"/>
  <c r="K39" i="17"/>
  <c r="F39" i="17"/>
  <c r="J39" i="17"/>
  <c r="S39" i="17"/>
  <c r="H39" i="17"/>
  <c r="O39" i="17"/>
  <c r="N39" i="17"/>
  <c r="Q49" i="17"/>
  <c r="M49" i="17"/>
  <c r="I49" i="17"/>
  <c r="E49" i="17"/>
  <c r="O49" i="17"/>
  <c r="J49" i="17"/>
  <c r="S49" i="17"/>
  <c r="N49" i="17"/>
  <c r="H49" i="17"/>
  <c r="R49" i="17"/>
  <c r="G49" i="17"/>
  <c r="P49" i="17"/>
  <c r="F49" i="17"/>
  <c r="L49" i="17"/>
  <c r="K49" i="17"/>
  <c r="R16" i="17"/>
  <c r="N16" i="17"/>
  <c r="Q16" i="17"/>
  <c r="P16" i="17"/>
  <c r="K16" i="17"/>
  <c r="G16" i="17"/>
  <c r="O16" i="17"/>
  <c r="J16" i="17"/>
  <c r="F16" i="17"/>
  <c r="M16" i="17"/>
  <c r="I16" i="17"/>
  <c r="E16" i="17"/>
  <c r="S16" i="17"/>
  <c r="L16" i="17"/>
  <c r="H16" i="17"/>
  <c r="R21" i="17"/>
  <c r="N21" i="17"/>
  <c r="J21" i="17"/>
  <c r="F21" i="17"/>
  <c r="Q21" i="17"/>
  <c r="M21" i="17"/>
  <c r="I21" i="17"/>
  <c r="E21" i="17"/>
  <c r="L21" i="17"/>
  <c r="S21" i="17"/>
  <c r="K21" i="17"/>
  <c r="P21" i="17"/>
  <c r="H21" i="17"/>
  <c r="G21" i="17"/>
  <c r="O21" i="17"/>
  <c r="S26" i="17"/>
  <c r="O26" i="17"/>
  <c r="K26" i="17"/>
  <c r="G26" i="17"/>
  <c r="R26" i="17"/>
  <c r="M26" i="17"/>
  <c r="H26" i="17"/>
  <c r="Q26" i="17"/>
  <c r="L26" i="17"/>
  <c r="F26" i="17"/>
  <c r="J26" i="17"/>
  <c r="I26" i="17"/>
  <c r="P26" i="17"/>
  <c r="E26" i="17"/>
  <c r="N26" i="17"/>
  <c r="S31" i="17"/>
  <c r="O31" i="17"/>
  <c r="K31" i="17"/>
  <c r="G31" i="17"/>
  <c r="Q31" i="17"/>
  <c r="L31" i="17"/>
  <c r="F31" i="17"/>
  <c r="P31" i="17"/>
  <c r="J31" i="17"/>
  <c r="E31" i="17"/>
  <c r="N31" i="17"/>
  <c r="M31" i="17"/>
  <c r="I31" i="17"/>
  <c r="R31" i="17"/>
  <c r="H31" i="17"/>
  <c r="R36" i="17"/>
  <c r="N36" i="17"/>
  <c r="J36" i="17"/>
  <c r="F36" i="17"/>
  <c r="O36" i="17"/>
  <c r="I36" i="17"/>
  <c r="S36" i="17"/>
  <c r="M36" i="17"/>
  <c r="H36" i="17"/>
  <c r="L36" i="17"/>
  <c r="K36" i="17"/>
  <c r="Q36" i="17"/>
  <c r="G36" i="17"/>
  <c r="P36" i="17"/>
  <c r="E36" i="17"/>
  <c r="R40" i="17"/>
  <c r="N40" i="17"/>
  <c r="J40" i="17"/>
  <c r="F40" i="17"/>
  <c r="S40" i="17"/>
  <c r="M40" i="17"/>
  <c r="H40" i="17"/>
  <c r="Q40" i="17"/>
  <c r="L40" i="17"/>
  <c r="G40" i="17"/>
  <c r="P40" i="17"/>
  <c r="E40" i="17"/>
  <c r="O40" i="17"/>
  <c r="K40" i="17"/>
  <c r="I40" i="17"/>
  <c r="R45" i="17"/>
  <c r="N45" i="17"/>
  <c r="J45" i="17"/>
  <c r="F45" i="17"/>
  <c r="Q45" i="17"/>
  <c r="L45" i="17"/>
  <c r="G45" i="17"/>
  <c r="P45" i="17"/>
  <c r="K45" i="17"/>
  <c r="E45" i="17"/>
  <c r="I45" i="17"/>
  <c r="S45" i="17"/>
  <c r="H45" i="17"/>
  <c r="O45" i="17"/>
  <c r="M45" i="17"/>
  <c r="R50" i="17"/>
  <c r="N50" i="17"/>
  <c r="J50" i="17"/>
  <c r="F50" i="17"/>
  <c r="P50" i="17"/>
  <c r="K50" i="17"/>
  <c r="E50" i="17"/>
  <c r="O50" i="17"/>
  <c r="I50" i="17"/>
  <c r="M50" i="17"/>
  <c r="L50" i="17"/>
  <c r="S50" i="17"/>
  <c r="H50" i="17"/>
  <c r="Q50" i="17"/>
  <c r="G50" i="17"/>
  <c r="S51" i="17"/>
  <c r="O51" i="17"/>
  <c r="K51" i="17"/>
  <c r="G51" i="17"/>
  <c r="Q51" i="17"/>
  <c r="L51" i="17"/>
  <c r="F51" i="17"/>
  <c r="P51" i="17"/>
  <c r="J51" i="17"/>
  <c r="E51" i="17"/>
  <c r="I51" i="17"/>
  <c r="R51" i="17"/>
  <c r="H51" i="17"/>
  <c r="N51" i="17"/>
  <c r="M51" i="17"/>
  <c r="R15" i="17"/>
  <c r="N15" i="17"/>
  <c r="J15" i="17"/>
  <c r="F15" i="17"/>
  <c r="Q15" i="17"/>
  <c r="M15" i="17"/>
  <c r="I15" i="17"/>
  <c r="E15" i="17"/>
  <c r="P15" i="17"/>
  <c r="L15" i="17"/>
  <c r="H15" i="17"/>
  <c r="O15" i="17"/>
  <c r="K15" i="17"/>
  <c r="G15" i="17"/>
  <c r="S15" i="17"/>
  <c r="R25" i="17"/>
  <c r="Q25" i="17"/>
  <c r="M25" i="17"/>
  <c r="I25" i="17"/>
  <c r="E25" i="17"/>
  <c r="P25" i="17"/>
  <c r="L25" i="17"/>
  <c r="H25" i="17"/>
  <c r="O25" i="17"/>
  <c r="G25" i="17"/>
  <c r="N25" i="17"/>
  <c r="F25" i="17"/>
  <c r="K25" i="17"/>
  <c r="S25" i="17"/>
  <c r="J25" i="17"/>
  <c r="Q44" i="17"/>
  <c r="M44" i="17"/>
  <c r="I44" i="17"/>
  <c r="E44" i="17"/>
  <c r="P44" i="17"/>
  <c r="K44" i="17"/>
  <c r="F44" i="17"/>
  <c r="O44" i="17"/>
  <c r="J44" i="17"/>
  <c r="N44" i="17"/>
  <c r="L44" i="17"/>
  <c r="S44" i="17"/>
  <c r="H44" i="17"/>
  <c r="R44" i="17"/>
  <c r="G44" i="17"/>
  <c r="S22" i="17"/>
  <c r="O22" i="17"/>
  <c r="K22" i="17"/>
  <c r="G22" i="17"/>
  <c r="R22" i="17"/>
  <c r="N22" i="17"/>
  <c r="J22" i="17"/>
  <c r="F22" i="17"/>
  <c r="M22" i="17"/>
  <c r="E22" i="17"/>
  <c r="L22" i="17"/>
  <c r="Q22" i="17"/>
  <c r="I22" i="17"/>
  <c r="P22" i="17"/>
  <c r="H22" i="17"/>
  <c r="P27" i="17"/>
  <c r="L27" i="17"/>
  <c r="H27" i="17"/>
  <c r="S27" i="17"/>
  <c r="N27" i="17"/>
  <c r="I27" i="17"/>
  <c r="R27" i="17"/>
  <c r="M27" i="17"/>
  <c r="G27" i="17"/>
  <c r="Q27" i="17"/>
  <c r="F27" i="17"/>
  <c r="O27" i="17"/>
  <c r="E27" i="17"/>
  <c r="K27" i="17"/>
  <c r="J27" i="17"/>
  <c r="P32" i="17"/>
  <c r="L32" i="17"/>
  <c r="H32" i="17"/>
  <c r="R32" i="17"/>
  <c r="M32" i="17"/>
  <c r="G32" i="17"/>
  <c r="Q32" i="17"/>
  <c r="K32" i="17"/>
  <c r="F32" i="17"/>
  <c r="J32" i="17"/>
  <c r="S32" i="17"/>
  <c r="I32" i="17"/>
  <c r="O32" i="17"/>
  <c r="E32" i="17"/>
  <c r="N32" i="17"/>
  <c r="S37" i="17"/>
  <c r="O37" i="17"/>
  <c r="K37" i="17"/>
  <c r="G37" i="17"/>
  <c r="P37" i="17"/>
  <c r="J37" i="17"/>
  <c r="E37" i="17"/>
  <c r="N37" i="17"/>
  <c r="I37" i="17"/>
  <c r="R37" i="17"/>
  <c r="H37" i="17"/>
  <c r="Q37" i="17"/>
  <c r="F37" i="17"/>
  <c r="M37" i="17"/>
  <c r="L37" i="17"/>
  <c r="S42" i="17"/>
  <c r="O42" i="17"/>
  <c r="K42" i="17"/>
  <c r="G42" i="17"/>
  <c r="N42" i="17"/>
  <c r="I42" i="17"/>
  <c r="R42" i="17"/>
  <c r="M42" i="17"/>
  <c r="H42" i="17"/>
  <c r="L42" i="17"/>
  <c r="J42" i="17"/>
  <c r="Q42" i="17"/>
  <c r="F42" i="17"/>
  <c r="E42" i="17"/>
  <c r="P42" i="17"/>
  <c r="S46" i="17"/>
  <c r="O46" i="17"/>
  <c r="K46" i="17"/>
  <c r="G46" i="17"/>
  <c r="R46" i="17"/>
  <c r="M46" i="17"/>
  <c r="H46" i="17"/>
  <c r="Q46" i="17"/>
  <c r="L46" i="17"/>
  <c r="F46" i="17"/>
  <c r="P46" i="17"/>
  <c r="E46" i="17"/>
  <c r="N46" i="17"/>
  <c r="J46" i="17"/>
  <c r="I46" i="17"/>
  <c r="Q14" i="17"/>
  <c r="M14" i="17"/>
  <c r="I14" i="17"/>
  <c r="E14" i="17"/>
  <c r="P14" i="17"/>
  <c r="L14" i="17"/>
  <c r="H14" i="17"/>
  <c r="S14" i="17"/>
  <c r="O14" i="17"/>
  <c r="K14" i="17"/>
  <c r="G14" i="17"/>
  <c r="N14" i="17"/>
  <c r="J14" i="17"/>
  <c r="F14" i="17"/>
  <c r="R14" i="17"/>
  <c r="S19" i="17"/>
  <c r="O19" i="17"/>
  <c r="K19" i="17"/>
  <c r="G19" i="17"/>
  <c r="R19" i="17"/>
  <c r="N19" i="17"/>
  <c r="J19" i="17"/>
  <c r="F19" i="17"/>
  <c r="Q19" i="17"/>
  <c r="I19" i="17"/>
  <c r="P19" i="17"/>
  <c r="H19" i="17"/>
  <c r="M19" i="17"/>
  <c r="E19" i="17"/>
  <c r="L19" i="17"/>
  <c r="P24" i="17"/>
  <c r="L24" i="17"/>
  <c r="H24" i="17"/>
  <c r="S24" i="17"/>
  <c r="O24" i="17"/>
  <c r="K24" i="17"/>
  <c r="G24" i="17"/>
  <c r="N24" i="17"/>
  <c r="F24" i="17"/>
  <c r="M24" i="17"/>
  <c r="E24" i="17"/>
  <c r="R24" i="17"/>
  <c r="J24" i="17"/>
  <c r="I24" i="17"/>
  <c r="Q24" i="17"/>
  <c r="Q28" i="17"/>
  <c r="M28" i="17"/>
  <c r="I28" i="17"/>
  <c r="E28" i="17"/>
  <c r="O28" i="17"/>
  <c r="J28" i="17"/>
  <c r="S28" i="17"/>
  <c r="N28" i="17"/>
  <c r="H28" i="17"/>
  <c r="L28" i="17"/>
  <c r="K28" i="17"/>
  <c r="R28" i="17"/>
  <c r="G28" i="17"/>
  <c r="P28" i="17"/>
  <c r="F28" i="17"/>
  <c r="P38" i="17"/>
  <c r="L38" i="17"/>
  <c r="H38" i="17"/>
  <c r="Q38" i="17"/>
  <c r="K38" i="17"/>
  <c r="F38" i="17"/>
  <c r="O38" i="17"/>
  <c r="J38" i="17"/>
  <c r="E38" i="17"/>
  <c r="N38" i="17"/>
  <c r="M38" i="17"/>
  <c r="S38" i="17"/>
  <c r="I38" i="17"/>
  <c r="G38" i="17"/>
  <c r="R38" i="17"/>
  <c r="P43" i="17"/>
  <c r="L43" i="17"/>
  <c r="H43" i="17"/>
  <c r="O43" i="17"/>
  <c r="J43" i="17"/>
  <c r="E43" i="17"/>
  <c r="S43" i="17"/>
  <c r="N43" i="17"/>
  <c r="I43" i="17"/>
  <c r="R43" i="17"/>
  <c r="G43" i="17"/>
  <c r="Q43" i="17"/>
  <c r="F43" i="17"/>
  <c r="M43" i="17"/>
  <c r="K43" i="17"/>
  <c r="P48" i="17"/>
  <c r="L48" i="17"/>
  <c r="H48" i="17"/>
  <c r="S48" i="17"/>
  <c r="N48" i="17"/>
  <c r="I48" i="17"/>
  <c r="R48" i="17"/>
  <c r="M48" i="17"/>
  <c r="G48" i="17"/>
  <c r="K48" i="17"/>
  <c r="J48" i="17"/>
  <c r="Q48" i="17"/>
  <c r="F48" i="17"/>
  <c r="O48" i="17"/>
  <c r="E48" i="17"/>
  <c r="P52" i="17"/>
  <c r="L52" i="17"/>
  <c r="H52" i="17"/>
  <c r="R52" i="17"/>
  <c r="M52" i="17"/>
  <c r="G52" i="17"/>
  <c r="Q52" i="17"/>
  <c r="K52" i="17"/>
  <c r="F52" i="17"/>
  <c r="O52" i="17"/>
  <c r="E52" i="17"/>
  <c r="N52" i="17"/>
  <c r="J52" i="17"/>
  <c r="S52" i="17"/>
  <c r="I52" i="17"/>
  <c r="N18" i="17"/>
  <c r="M18" i="17"/>
  <c r="E18" i="17"/>
  <c r="L18" i="17"/>
  <c r="J18" i="17"/>
  <c r="S18" i="17"/>
  <c r="K18" i="17"/>
  <c r="R18" i="17"/>
  <c r="Q18" i="17"/>
  <c r="I18" i="17"/>
  <c r="H18" i="17"/>
  <c r="P18" i="17"/>
  <c r="O18" i="17"/>
  <c r="G18" i="17"/>
  <c r="F18" i="17"/>
  <c r="R12" i="17"/>
  <c r="J12" i="17"/>
  <c r="Q12" i="17"/>
  <c r="I12" i="17"/>
  <c r="P12" i="17"/>
  <c r="H12" i="17"/>
  <c r="O12" i="17"/>
  <c r="G12" i="17"/>
  <c r="N12" i="17"/>
  <c r="F12" i="17"/>
  <c r="E12" i="17"/>
  <c r="M12" i="17"/>
  <c r="L12" i="17"/>
  <c r="S12" i="17"/>
  <c r="K12" i="17"/>
  <c r="R13" i="17"/>
  <c r="J13" i="17"/>
  <c r="Q13" i="17"/>
  <c r="I13" i="17"/>
  <c r="K13" i="17"/>
  <c r="P13" i="17"/>
  <c r="H13" i="17"/>
  <c r="O13" i="17"/>
  <c r="G13" i="17"/>
  <c r="N13" i="17"/>
  <c r="S13" i="17"/>
  <c r="M13" i="17"/>
  <c r="E13" i="17"/>
  <c r="L13" i="17"/>
  <c r="L33" i="17"/>
  <c r="S33" i="17"/>
  <c r="K33" i="17"/>
  <c r="R33" i="17"/>
  <c r="J33" i="17"/>
  <c r="Q33" i="17"/>
  <c r="I33" i="17"/>
  <c r="P33" i="17"/>
  <c r="H33" i="17"/>
  <c r="O33" i="17"/>
  <c r="G33" i="17"/>
  <c r="G29" i="17" s="1"/>
  <c r="N33" i="17"/>
  <c r="F33" i="17"/>
  <c r="M33" i="17"/>
  <c r="E33" i="17"/>
  <c r="D47" i="17"/>
  <c r="D41" i="17"/>
  <c r="D35" i="17"/>
  <c r="D29" i="17"/>
  <c r="D23" i="17"/>
  <c r="D17" i="17"/>
  <c r="D11" i="17"/>
  <c r="D7" i="17"/>
  <c r="D8" i="17"/>
  <c r="D9" i="17"/>
  <c r="D10" i="17"/>
  <c r="D6" i="17"/>
  <c r="K29" i="17" l="1"/>
  <c r="F17" i="17"/>
  <c r="K17" i="17"/>
  <c r="F47" i="17"/>
  <c r="N47" i="17"/>
  <c r="F23" i="17"/>
  <c r="E29" i="17"/>
  <c r="E17" i="17"/>
  <c r="O23" i="17"/>
  <c r="H17" i="17"/>
  <c r="P47" i="17"/>
  <c r="H41" i="17"/>
  <c r="S41" i="17"/>
  <c r="I29" i="17"/>
  <c r="O17" i="17"/>
  <c r="O29" i="17"/>
  <c r="R23" i="17"/>
  <c r="S23" i="17"/>
  <c r="K47" i="17"/>
  <c r="G35" i="17"/>
  <c r="R35" i="17"/>
  <c r="M29" i="17"/>
  <c r="Q29" i="17"/>
  <c r="G17" i="17"/>
  <c r="M17" i="17"/>
  <c r="M47" i="17"/>
  <c r="M41" i="17"/>
  <c r="F35" i="17"/>
  <c r="G47" i="17"/>
  <c r="J23" i="17"/>
  <c r="P23" i="17"/>
  <c r="F41" i="17"/>
  <c r="O35" i="17"/>
  <c r="S17" i="17"/>
  <c r="Q47" i="17"/>
  <c r="G41" i="17"/>
  <c r="Q35" i="17"/>
  <c r="M35" i="17"/>
  <c r="F29" i="17"/>
  <c r="H29" i="17"/>
  <c r="J29" i="17"/>
  <c r="L29" i="17"/>
  <c r="F11" i="17"/>
  <c r="Q17" i="17"/>
  <c r="J17" i="17"/>
  <c r="N17" i="17"/>
  <c r="E47" i="17"/>
  <c r="J47" i="17"/>
  <c r="R47" i="17"/>
  <c r="H47" i="17"/>
  <c r="Q23" i="17"/>
  <c r="E23" i="17"/>
  <c r="G23" i="17"/>
  <c r="H23" i="17"/>
  <c r="P41" i="17"/>
  <c r="J41" i="17"/>
  <c r="R41" i="17"/>
  <c r="K41" i="17"/>
  <c r="E35" i="17"/>
  <c r="K35" i="17"/>
  <c r="S35" i="17"/>
  <c r="J35" i="17"/>
  <c r="N41" i="17"/>
  <c r="H35" i="17"/>
  <c r="S29" i="17"/>
  <c r="I17" i="17"/>
  <c r="S47" i="17"/>
  <c r="N23" i="17"/>
  <c r="Q41" i="17"/>
  <c r="N29" i="17"/>
  <c r="P29" i="17"/>
  <c r="R29" i="17"/>
  <c r="P17" i="17"/>
  <c r="R17" i="17"/>
  <c r="L17" i="17"/>
  <c r="O47" i="17"/>
  <c r="I47" i="17"/>
  <c r="L47" i="17"/>
  <c r="I23" i="17"/>
  <c r="M23" i="17"/>
  <c r="K23" i="17"/>
  <c r="L23" i="17"/>
  <c r="E41" i="17"/>
  <c r="L41" i="17"/>
  <c r="I41" i="17"/>
  <c r="O41" i="17"/>
  <c r="P35" i="17"/>
  <c r="L35" i="17"/>
  <c r="I35" i="17"/>
  <c r="N35" i="17"/>
  <c r="G10" i="17"/>
  <c r="O10" i="17"/>
  <c r="N10" i="17"/>
  <c r="H10" i="17"/>
  <c r="P10" i="17"/>
  <c r="I10" i="17"/>
  <c r="Q10" i="17"/>
  <c r="J10" i="17"/>
  <c r="R10" i="17"/>
  <c r="F10" i="17"/>
  <c r="K10" i="17"/>
  <c r="S10" i="17"/>
  <c r="L10" i="17"/>
  <c r="E10" i="17"/>
  <c r="M10" i="17"/>
  <c r="F9" i="17"/>
  <c r="N9" i="17"/>
  <c r="G9" i="17"/>
  <c r="O9" i="17"/>
  <c r="E9" i="17"/>
  <c r="H9" i="17"/>
  <c r="P9" i="17"/>
  <c r="I9" i="17"/>
  <c r="Q9" i="17"/>
  <c r="J9" i="17"/>
  <c r="R9" i="17"/>
  <c r="K9" i="17"/>
  <c r="S9" i="17"/>
  <c r="L9" i="17"/>
  <c r="M9" i="17"/>
  <c r="R11" i="17"/>
  <c r="Q11" i="17"/>
  <c r="K11" i="17"/>
  <c r="S11" i="17"/>
  <c r="G11" i="17"/>
  <c r="N11" i="17"/>
  <c r="H11" i="17"/>
  <c r="L11" i="17"/>
  <c r="P11" i="17"/>
  <c r="M11" i="17"/>
  <c r="I11" i="17"/>
  <c r="E11" i="17"/>
  <c r="O11" i="17"/>
  <c r="J11" i="17"/>
  <c r="E8" i="17"/>
  <c r="M8" i="17"/>
  <c r="K8" i="17"/>
  <c r="F8" i="17"/>
  <c r="N8" i="17"/>
  <c r="G8" i="17"/>
  <c r="O8" i="17"/>
  <c r="Q8" i="17"/>
  <c r="S8" i="17"/>
  <c r="L8" i="17"/>
  <c r="H8" i="17"/>
  <c r="P8" i="17"/>
  <c r="I8" i="17"/>
  <c r="J8" i="17"/>
  <c r="R8" i="17"/>
  <c r="F7" i="17"/>
  <c r="O7" i="17"/>
  <c r="I7" i="17"/>
  <c r="Q7" i="17"/>
  <c r="R7" i="17"/>
  <c r="K7" i="17"/>
  <c r="S7" i="17"/>
  <c r="H7" i="17"/>
  <c r="J7" i="17"/>
  <c r="L7" i="17"/>
  <c r="E7" i="17"/>
  <c r="M7" i="17"/>
  <c r="N7" i="17"/>
  <c r="G7" i="17"/>
  <c r="P7" i="17"/>
  <c r="L6" i="17"/>
  <c r="E6" i="17"/>
  <c r="M6" i="17"/>
  <c r="O6" i="17"/>
  <c r="K6" i="17"/>
  <c r="S6" i="17"/>
  <c r="F6" i="17"/>
  <c r="G6" i="17"/>
  <c r="I6" i="17"/>
  <c r="N6" i="17"/>
  <c r="Q6" i="17"/>
  <c r="R6" i="17"/>
  <c r="H6" i="17"/>
  <c r="P6" i="17"/>
  <c r="J6" i="17"/>
  <c r="D5" i="17"/>
  <c r="Q5" i="17" l="1"/>
  <c r="M5" i="17"/>
  <c r="M53" i="17" s="1"/>
  <c r="I5" i="17"/>
  <c r="L5" i="17"/>
  <c r="F5" i="17"/>
  <c r="E5" i="17"/>
  <c r="E53" i="17" s="1"/>
  <c r="G7" i="28" s="1"/>
  <c r="K5" i="17"/>
  <c r="N5" i="17"/>
  <c r="G5" i="17"/>
  <c r="J5" i="17"/>
  <c r="P5" i="17"/>
  <c r="S5" i="17"/>
  <c r="H5" i="17"/>
  <c r="R5" i="17"/>
  <c r="O5" i="17"/>
  <c r="J59" i="17"/>
  <c r="J60" i="17"/>
  <c r="J61" i="17"/>
  <c r="J62" i="17"/>
  <c r="J63" i="17"/>
  <c r="J64" i="17"/>
  <c r="I66" i="17" l="1"/>
  <c r="G15" i="28"/>
  <c r="N53" i="17"/>
  <c r="C7" i="17"/>
  <c r="C9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C39" i="17"/>
  <c r="C40" i="17"/>
  <c r="C41" i="17"/>
  <c r="C42" i="17"/>
  <c r="C43" i="17"/>
  <c r="C44" i="17"/>
  <c r="C45" i="17"/>
  <c r="C46" i="17"/>
  <c r="C47" i="17"/>
  <c r="C48" i="17"/>
  <c r="C49" i="17"/>
  <c r="C50" i="17"/>
  <c r="C51" i="17"/>
  <c r="C52" i="17"/>
  <c r="C5" i="17"/>
  <c r="I67" i="17" l="1"/>
  <c r="G16" i="28"/>
  <c r="O53" i="17"/>
  <c r="I68" i="17" l="1"/>
  <c r="G17" i="28"/>
  <c r="P53" i="17"/>
  <c r="G53" i="17"/>
  <c r="G9" i="28" s="1"/>
  <c r="L53" i="17"/>
  <c r="G14" i="28" s="1"/>
  <c r="F53" i="17"/>
  <c r="G8" i="28" s="1"/>
  <c r="I53" i="17"/>
  <c r="G11" i="28" s="1"/>
  <c r="J53" i="17"/>
  <c r="G12" i="28" s="1"/>
  <c r="K53" i="17"/>
  <c r="G13" i="28" s="1"/>
  <c r="H53" i="17"/>
  <c r="G10" i="28" s="1"/>
  <c r="I69" i="17" l="1"/>
  <c r="G18" i="28"/>
  <c r="I60" i="17"/>
  <c r="I64" i="17"/>
  <c r="I59" i="17"/>
  <c r="I58" i="17"/>
  <c r="I63" i="17"/>
  <c r="I62" i="17"/>
  <c r="I65" i="17"/>
  <c r="I61" i="17"/>
  <c r="Q53" i="17"/>
  <c r="I70" i="17" l="1"/>
  <c r="G19" i="28"/>
  <c r="R53" i="17"/>
  <c r="S53" i="17"/>
  <c r="I71" i="17" l="1"/>
  <c r="G20" i="28"/>
  <c r="I72" i="17"/>
  <c r="G21" i="28"/>
  <c r="I7" i="28" l="1"/>
  <c r="J7" i="28" s="1"/>
  <c r="I12" i="28"/>
  <c r="I11" i="28"/>
  <c r="I9" i="28"/>
  <c r="I10" i="28"/>
  <c r="D13" i="28"/>
  <c r="C13" i="28" s="1"/>
  <c r="I8" i="28"/>
  <c r="J8" i="28" s="1"/>
  <c r="D7" i="28"/>
  <c r="C7" i="28" s="1"/>
  <c r="D10" i="28"/>
  <c r="C10" i="28" s="1"/>
  <c r="D20" i="28"/>
  <c r="C20" i="28" s="1"/>
  <c r="D16" i="28"/>
  <c r="C16" i="28" s="1"/>
  <c r="F64" i="17"/>
  <c r="E64" i="17" s="1"/>
  <c r="D9" i="28"/>
  <c r="C9" i="28" s="1"/>
  <c r="D21" i="28"/>
  <c r="C21" i="28" s="1"/>
  <c r="D15" i="28"/>
  <c r="C15" i="28" s="1"/>
  <c r="D17" i="28"/>
  <c r="C17" i="28" s="1"/>
  <c r="D18" i="28"/>
  <c r="C18" i="28" s="1"/>
  <c r="D11" i="28"/>
  <c r="C11" i="28" s="1"/>
  <c r="D19" i="28"/>
  <c r="C19" i="28" s="1"/>
  <c r="F69" i="17"/>
  <c r="E69" i="17" s="1"/>
  <c r="F60" i="17"/>
  <c r="E60" i="17" s="1"/>
  <c r="F58" i="17"/>
  <c r="E58" i="17" s="1"/>
  <c r="F71" i="17"/>
  <c r="E71" i="17" s="1"/>
  <c r="F65" i="17"/>
  <c r="E65" i="17" s="1"/>
  <c r="F63" i="17"/>
  <c r="E63" i="17" s="1"/>
  <c r="F67" i="17"/>
  <c r="E67" i="17" s="1"/>
  <c r="F61" i="17"/>
  <c r="E61" i="17" s="1"/>
  <c r="D12" i="28"/>
  <c r="C12" i="28" s="1"/>
  <c r="D14" i="28"/>
  <c r="C14" i="28" s="1"/>
  <c r="D8" i="28"/>
  <c r="C8" i="28" s="1"/>
  <c r="F62" i="17"/>
  <c r="F70" i="17"/>
  <c r="E70" i="17" s="1"/>
  <c r="F72" i="17"/>
  <c r="E72" i="17" s="1"/>
  <c r="F66" i="17"/>
  <c r="F59" i="17"/>
  <c r="E59" i="17" s="1"/>
  <c r="F68" i="17"/>
  <c r="E68" i="17" s="1"/>
  <c r="G64" i="17" l="1"/>
  <c r="J12" i="28"/>
  <c r="J11" i="28"/>
  <c r="J9" i="28"/>
  <c r="J10" i="28"/>
  <c r="E13" i="28"/>
  <c r="E16" i="28"/>
  <c r="E15" i="28"/>
  <c r="G71" i="17"/>
  <c r="E7" i="28"/>
  <c r="E9" i="28"/>
  <c r="E10" i="28"/>
  <c r="G60" i="17"/>
  <c r="G65" i="17"/>
  <c r="E20" i="28"/>
  <c r="E11" i="28"/>
  <c r="G58" i="17"/>
  <c r="G63" i="17"/>
  <c r="G69" i="17"/>
  <c r="G61" i="17"/>
  <c r="E21" i="28"/>
  <c r="G67" i="17"/>
  <c r="G68" i="17"/>
  <c r="E18" i="28"/>
  <c r="E17" i="28"/>
  <c r="E19" i="28"/>
  <c r="G70" i="17"/>
  <c r="E14" i="28"/>
  <c r="G72" i="17"/>
  <c r="G59" i="17"/>
  <c r="E62" i="17"/>
  <c r="G62" i="17"/>
  <c r="E12" i="28"/>
  <c r="E8" i="28"/>
  <c r="E66" i="17"/>
  <c r="G66" i="17"/>
  <c r="D44" i="19" l="1"/>
  <c r="C44" i="19" s="1"/>
  <c r="D33" i="19"/>
  <c r="C33" i="19" s="1"/>
  <c r="D32" i="19"/>
  <c r="C32" i="19" s="1"/>
  <c r="D38" i="19"/>
  <c r="C38" i="19" s="1"/>
  <c r="D37" i="19"/>
  <c r="C37" i="19" s="1"/>
  <c r="D34" i="19"/>
  <c r="C34" i="19" s="1"/>
  <c r="D35" i="19"/>
  <c r="C35" i="19" s="1"/>
  <c r="D39" i="19"/>
  <c r="C39" i="19" s="1"/>
  <c r="D45" i="19"/>
  <c r="C45" i="19" s="1"/>
  <c r="D36" i="19"/>
  <c r="C36" i="19" s="1"/>
  <c r="D41" i="19"/>
  <c r="C41" i="19" s="1"/>
  <c r="D42" i="19"/>
  <c r="C42" i="19" s="1"/>
  <c r="D40" i="19"/>
  <c r="C40" i="19" s="1"/>
  <c r="D46" i="19"/>
  <c r="C46" i="19" s="1"/>
  <c r="D43" i="19"/>
  <c r="C43" i="1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Marcos Artur Simões Ribeiro</author>
  </authors>
  <commentList>
    <comment ref="D31" authorId="0" shapeId="0" xr:uid="{1A3624F2-B0DF-426C-8413-5E34C750558F}">
      <text>
        <r>
          <rPr>
            <b/>
            <sz val="9"/>
            <color indexed="8"/>
            <rFont val="Segoe UI"/>
            <family val="2"/>
          </rPr>
          <t>Caso o campo da preponente fique em destaque deve-se inserir o nome correto da empresa na aba critério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Marcos Artur Simões Ribeiro</author>
  </authors>
  <commentList>
    <comment ref="C6" authorId="0" shapeId="0" xr:uid="{A104E5B5-FA3A-4394-951E-C1D3BD7E0589}">
      <text>
        <r>
          <rPr>
            <b/>
            <sz val="9"/>
            <color indexed="81"/>
            <rFont val="Segoe UI"/>
            <family val="2"/>
          </rPr>
          <t>Entendimento da Demanda:</t>
        </r>
        <r>
          <rPr>
            <sz val="9"/>
            <color indexed="81"/>
            <rFont val="Segoe UI"/>
            <family val="2"/>
          </rPr>
          <t xml:space="preserve">
DESCRIÇÃO: deverão ser descritos os itens que serão avaliados nas propostas técnicas. Abaixo estão exemplos de itens que podem ser analisados em uma proposta, não se limitanto a estes. </t>
        </r>
      </text>
    </comment>
    <comment ref="D6" authorId="0" shapeId="0" xr:uid="{75FF698A-BBFC-43CF-A409-63D1A707D414}">
      <text>
        <r>
          <rPr>
            <b/>
            <sz val="9"/>
            <color indexed="81"/>
            <rFont val="Segoe UI"/>
            <family val="2"/>
          </rPr>
          <t>Entendimento da Demanda:</t>
        </r>
        <r>
          <rPr>
            <sz val="9"/>
            <color indexed="81"/>
            <rFont val="Segoe UI"/>
            <family val="2"/>
          </rPr>
          <t xml:space="preserve">
MÉTRICA: deverão ser descritos como serão mensurados cada um dos itens da proposta, com o detalhamento de que tipo de análise será realizada, conforme exemplos abaixo. Esta análise não pode ser subjetiva.</t>
        </r>
      </text>
    </comment>
    <comment ref="E6" authorId="0" shapeId="0" xr:uid="{559444EF-7031-4690-8025-A504CC5AACA2}">
      <text>
        <r>
          <rPr>
            <b/>
            <sz val="9"/>
            <color indexed="81"/>
            <rFont val="Segoe UI"/>
            <family val="2"/>
          </rPr>
          <t>Entendimento da Demanda:</t>
        </r>
        <r>
          <rPr>
            <sz val="9"/>
            <color indexed="81"/>
            <rFont val="Segoe UI"/>
            <family val="2"/>
          </rPr>
          <t xml:space="preserve">
Reflete a importância de cada item na avaliação técnica</t>
        </r>
      </text>
    </comment>
    <comment ref="G6" authorId="0" shapeId="0" xr:uid="{211B8EB6-B620-431B-98B2-C9B514906B0F}">
      <text>
        <r>
          <rPr>
            <b/>
            <sz val="9"/>
            <color indexed="9"/>
            <rFont val="Segoe UI"/>
            <family val="2"/>
          </rPr>
          <t>Inserir nome da 1° empresa avaliada</t>
        </r>
      </text>
    </comment>
    <comment ref="J6" authorId="0" shapeId="0" xr:uid="{4B892EA0-7C1E-4EEA-855E-4DEF6AD8A72D}">
      <text>
        <r>
          <rPr>
            <b/>
            <sz val="9"/>
            <color indexed="9"/>
            <rFont val="Segoe UI"/>
            <family val="2"/>
          </rPr>
          <t>Inserir nome da 2° empresa avaliada</t>
        </r>
      </text>
    </comment>
    <comment ref="M6" authorId="0" shapeId="0" xr:uid="{6B6DF910-ACF8-47EB-B146-66C6262D8377}">
      <text>
        <r>
          <rPr>
            <b/>
            <sz val="9"/>
            <color indexed="9"/>
            <rFont val="Segoe UI"/>
            <family val="2"/>
          </rPr>
          <t>Inserir nome da 3° empresa avaliada</t>
        </r>
      </text>
    </comment>
    <comment ref="P6" authorId="0" shapeId="0" xr:uid="{F95D9C71-6C6F-4ED3-892E-29D9928A9F37}">
      <text>
        <r>
          <rPr>
            <b/>
            <sz val="9"/>
            <color indexed="9"/>
            <rFont val="Segoe UI"/>
            <family val="2"/>
          </rPr>
          <t>Inserir nome da 4° empresa avaliada</t>
        </r>
      </text>
    </comment>
    <comment ref="S6" authorId="0" shapeId="0" xr:uid="{48A376D9-A5C6-45AA-A928-5C07F509D7C1}">
      <text>
        <r>
          <rPr>
            <b/>
            <sz val="9"/>
            <color indexed="9"/>
            <rFont val="Segoe UI"/>
            <family val="2"/>
          </rPr>
          <t>Inserir nome da 5° empresa avaliada</t>
        </r>
      </text>
    </comment>
    <comment ref="V6" authorId="0" shapeId="0" xr:uid="{D1A54424-D37C-4374-8C20-BD4C2A1730CE}">
      <text>
        <r>
          <rPr>
            <b/>
            <sz val="9"/>
            <color indexed="9"/>
            <rFont val="Segoe UI"/>
            <family val="2"/>
          </rPr>
          <t>Inserir nome da 6° empresa avaliada</t>
        </r>
      </text>
    </comment>
    <comment ref="Y6" authorId="0" shapeId="0" xr:uid="{EFA17EDF-0C8C-49E4-B38B-DDC6C092FFA9}">
      <text>
        <r>
          <rPr>
            <b/>
            <sz val="9"/>
            <color indexed="9"/>
            <rFont val="Segoe UI"/>
            <family val="2"/>
          </rPr>
          <t>Inserir nome da 7° empresa avaliada</t>
        </r>
      </text>
    </comment>
    <comment ref="AB6" authorId="0" shapeId="0" xr:uid="{CBE07056-1508-4BBC-8C9A-A5AA7DF59281}">
      <text>
        <r>
          <rPr>
            <b/>
            <sz val="9"/>
            <color indexed="9"/>
            <rFont val="Segoe UI"/>
            <family val="2"/>
          </rPr>
          <t>Inserir nome da 8° empresa avaliada</t>
        </r>
      </text>
    </comment>
    <comment ref="AE6" authorId="0" shapeId="0" xr:uid="{0DD5E4BF-08E5-4456-9561-76530D770885}">
      <text>
        <r>
          <rPr>
            <b/>
            <sz val="9"/>
            <color indexed="9"/>
            <rFont val="Segoe UI"/>
            <family val="2"/>
          </rPr>
          <t>Inserir nome da 9° empresa avaliada</t>
        </r>
      </text>
    </comment>
    <comment ref="AH6" authorId="0" shapeId="0" xr:uid="{A9909E65-FDBD-460B-936F-861A17A5FB6D}">
      <text>
        <r>
          <rPr>
            <b/>
            <sz val="9"/>
            <color indexed="9"/>
            <rFont val="Segoe UI"/>
            <family val="2"/>
          </rPr>
          <t>Inserir nome da 10° empresa avaliada</t>
        </r>
      </text>
    </comment>
    <comment ref="AK6" authorId="0" shapeId="0" xr:uid="{EC3846EC-B623-435B-B0B5-6CB3EAB607C7}">
      <text>
        <r>
          <rPr>
            <b/>
            <sz val="9"/>
            <color indexed="9"/>
            <rFont val="Segoe UI"/>
            <family val="2"/>
          </rPr>
          <t>Inserir nome da 11° empresa avaliada</t>
        </r>
      </text>
    </comment>
    <comment ref="AN6" authorId="0" shapeId="0" xr:uid="{11B37F09-6FB4-4BDF-9C96-0E07C8FE7888}">
      <text>
        <r>
          <rPr>
            <b/>
            <sz val="9"/>
            <color indexed="9"/>
            <rFont val="Segoe UI"/>
            <family val="2"/>
          </rPr>
          <t>Inserir nome da 12° empresa avaliada</t>
        </r>
      </text>
    </comment>
    <comment ref="AQ6" authorId="0" shapeId="0" xr:uid="{55D432EC-EFA0-4CAB-A253-157967E321E2}">
      <text>
        <r>
          <rPr>
            <b/>
            <sz val="9"/>
            <color indexed="9"/>
            <rFont val="Segoe UI"/>
            <family val="2"/>
          </rPr>
          <t>Inserir nome da 13° empresa avaliada</t>
        </r>
      </text>
    </comment>
    <comment ref="AT6" authorId="0" shapeId="0" xr:uid="{7E06A032-CCDA-45D3-BDBE-5E37FE88F227}">
      <text>
        <r>
          <rPr>
            <b/>
            <sz val="9"/>
            <color indexed="9"/>
            <rFont val="Segoe UI"/>
            <family val="2"/>
          </rPr>
          <t>Inserir nome da 14° empresa avaliada</t>
        </r>
      </text>
    </comment>
    <comment ref="AW6" authorId="0" shapeId="0" xr:uid="{848822C8-63D5-4432-ACC1-BA74369E7F5C}">
      <text>
        <r>
          <rPr>
            <b/>
            <sz val="9"/>
            <color indexed="9"/>
            <rFont val="Segoe UI"/>
            <family val="2"/>
          </rPr>
          <t>Inserir nome da 15° empresa avaliada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Vale</author>
  </authors>
  <commentList>
    <comment ref="C15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Vale:</t>
        </r>
        <r>
          <rPr>
            <sz val="9"/>
            <color indexed="81"/>
            <rFont val="Tahoma"/>
            <family val="2"/>
          </rPr>
          <t xml:space="preserve">
( Ex: sistemas para aferição de avanços, sistemas de qualidades, sistemas de controle de documentos, etc:)</t>
        </r>
      </text>
    </comment>
  </commentList>
</comments>
</file>

<file path=xl/sharedStrings.xml><?xml version="1.0" encoding="utf-8"?>
<sst xmlns="http://schemas.openxmlformats.org/spreadsheetml/2006/main" count="157" uniqueCount="132">
  <si>
    <t xml:space="preserve">                      </t>
  </si>
  <si>
    <t>Instruções de uso da planilha de Parecer Técnico</t>
  </si>
  <si>
    <t>Passo 1</t>
  </si>
  <si>
    <t>PARECER TÉCNICO</t>
  </si>
  <si>
    <t>Consolidação das informações inseridas nos passos anteriores. Deverão ser informado o objetivo do parecer técnico e o nome das pessoas que compõem o grupo técnico responsável pela análise do parecer. Também deverão ser apresentados quais os documentos serão analisados. Após o completo preenchimento da planilha, rankeando as melhores propostas aprovadas.</t>
  </si>
  <si>
    <t>Passo 2</t>
  </si>
  <si>
    <t>CRITÉRIO E AVALIAÇÕES</t>
  </si>
  <si>
    <t>Deverão ser descritos os itens que serão avaliados nas propostas técnicas. Devem também ser descritos como serão mensurados cada um dos itens, com o detalhamento de que tipo de análise será realizada e a nota de corte mínima para aprovação, esta análise não pode ser subjetiva. 
O peso reflete a importância de cada item na avaliação técnica.
Deverão também ser inseridos os nomes e as notas de cada empresa avaliada e a descrição do por quê a empresa recebeu aquela nota.</t>
  </si>
  <si>
    <t>Passo 3</t>
  </si>
  <si>
    <t>CLASSIFICAÇÃO</t>
  </si>
  <si>
    <t>Tela de consulta da classificação das empresas avaliadas.</t>
  </si>
  <si>
    <t>Parecer Técnico (PT)</t>
  </si>
  <si>
    <t>REVISÃO:</t>
  </si>
  <si>
    <t>PARECER TÉCNICO (PT)</t>
  </si>
  <si>
    <t>Código:</t>
  </si>
  <si>
    <t>FM-SUP-023</t>
  </si>
  <si>
    <t>Nº da revisão:</t>
  </si>
  <si>
    <t>Elaborador:</t>
  </si>
  <si>
    <t>Edgar Franco</t>
  </si>
  <si>
    <t>Aprovador:</t>
  </si>
  <si>
    <t>Arthur M. T. de Almeida</t>
  </si>
  <si>
    <t>DATA ENVIO:</t>
  </si>
  <si>
    <t>Data da aprovação:</t>
  </si>
  <si>
    <t>Period. da revisão:</t>
  </si>
  <si>
    <t>Anual</t>
  </si>
  <si>
    <t>Classificação:</t>
  </si>
  <si>
    <t>Público</t>
  </si>
  <si>
    <t xml:space="preserve">ANÁLISE TÉCNICA DAS PROPOSTAS </t>
  </si>
  <si>
    <t>I - OBJETIVO</t>
  </si>
  <si>
    <t>II- GRUPO TÉCNICO DE ANÁLISE</t>
  </si>
  <si>
    <t>NOME</t>
  </si>
  <si>
    <t>MATRÍCULA</t>
  </si>
  <si>
    <t>ÁREA FUNCIONAL</t>
  </si>
  <si>
    <t xml:space="preserve">III - PROPOSTAS APROVADAS </t>
  </si>
  <si>
    <t>(Listar em ordem decrescente a classificação das propostas)</t>
  </si>
  <si>
    <t>PONTUAÇÃO</t>
  </si>
  <si>
    <t>PROPONENTE</t>
  </si>
  <si>
    <t>Cristérios de Avaliação de Propostas Técnicas</t>
  </si>
  <si>
    <t>Item</t>
  </si>
  <si>
    <t>Descrição</t>
  </si>
  <si>
    <t>Métrica</t>
  </si>
  <si>
    <t>Peso%</t>
  </si>
  <si>
    <t>Empresa 02</t>
  </si>
  <si>
    <t>Empresa 03</t>
  </si>
  <si>
    <t>Empresa 04</t>
  </si>
  <si>
    <t>Empresa 05</t>
  </si>
  <si>
    <t>Empresa 06</t>
  </si>
  <si>
    <t>Empresa 07</t>
  </si>
  <si>
    <t>Empresa 08</t>
  </si>
  <si>
    <t>Empresa 09</t>
  </si>
  <si>
    <t>Empresa 10</t>
  </si>
  <si>
    <t>Empresa 11</t>
  </si>
  <si>
    <t>Empresa 12</t>
  </si>
  <si>
    <t>Empresa 13</t>
  </si>
  <si>
    <t>Empresa 14</t>
  </si>
  <si>
    <t>Empresa 15</t>
  </si>
  <si>
    <t>Nota</t>
  </si>
  <si>
    <t>1.1</t>
  </si>
  <si>
    <t>1.2</t>
  </si>
  <si>
    <t>1.3</t>
  </si>
  <si>
    <t>1.4</t>
  </si>
  <si>
    <t>1.5</t>
  </si>
  <si>
    <t>2.1</t>
  </si>
  <si>
    <t>2.2</t>
  </si>
  <si>
    <t>2.3</t>
  </si>
  <si>
    <t>2.4</t>
  </si>
  <si>
    <t>2.5</t>
  </si>
  <si>
    <t>3.1</t>
  </si>
  <si>
    <t>3.2</t>
  </si>
  <si>
    <t>3.3</t>
  </si>
  <si>
    <t>3.4</t>
  </si>
  <si>
    <t>3.5</t>
  </si>
  <si>
    <t>4.1</t>
  </si>
  <si>
    <t>4.2</t>
  </si>
  <si>
    <t>4.3</t>
  </si>
  <si>
    <t>4.4</t>
  </si>
  <si>
    <t>4.5</t>
  </si>
  <si>
    <t>5.1</t>
  </si>
  <si>
    <t>5.2</t>
  </si>
  <si>
    <t>5.3</t>
  </si>
  <si>
    <t>5.4</t>
  </si>
  <si>
    <t>5.5</t>
  </si>
  <si>
    <t>6.1</t>
  </si>
  <si>
    <t>6.2</t>
  </si>
  <si>
    <t>6.3</t>
  </si>
  <si>
    <t>6.4</t>
  </si>
  <si>
    <t>6.5</t>
  </si>
  <si>
    <t>7.1</t>
  </si>
  <si>
    <t>7.2</t>
  </si>
  <si>
    <t>7.3</t>
  </si>
  <si>
    <t>7.4</t>
  </si>
  <si>
    <t>7.5</t>
  </si>
  <si>
    <t>8.1</t>
  </si>
  <si>
    <t>8.2</t>
  </si>
  <si>
    <t>8.3</t>
  </si>
  <si>
    <t>8.4</t>
  </si>
  <si>
    <t>8.5</t>
  </si>
  <si>
    <t>TOTAL</t>
  </si>
  <si>
    <t>NOTA MÍNIMA PARA APROVAÇÃO</t>
  </si>
  <si>
    <t>Classificação das empresas avaliadas</t>
  </si>
  <si>
    <t>Ranking</t>
  </si>
  <si>
    <t>Notas</t>
  </si>
  <si>
    <t>Resultado</t>
  </si>
  <si>
    <t>Empresa</t>
  </si>
  <si>
    <t>Classificação</t>
  </si>
  <si>
    <t>Ordem de Classificação</t>
  </si>
  <si>
    <t>COLUNAS PREENCHIDAS AUTOMATICAMENTE APÓS O PREENCHIMENTO DA ABA "CRITÉRIO"</t>
  </si>
  <si>
    <t>COLUNAS PREENCHIDAS AUTOMATICAMENTE APÓS O PREENCHIMENTO DA ABA "AVALIAÇÕES"</t>
  </si>
  <si>
    <t xml:space="preserve">Organograma </t>
  </si>
  <si>
    <t>EAP</t>
  </si>
  <si>
    <t>Cronograma de Adequação Físico-Financeiro (prazo contratual e atividades)</t>
  </si>
  <si>
    <t>Profissional de nível superior (cv e atestados) com especialização em geoprocessamento e experiência mínima de 5 anos</t>
  </si>
  <si>
    <t>Estrutura organizacional e suporte a equipe mobilizada</t>
  </si>
  <si>
    <t>Dimensionamento das equipes</t>
  </si>
  <si>
    <t>Elaboração de projetos de restauração florestal (hectares), exigência mínima (soma de contratos) de 20% do total a ser contratado</t>
  </si>
  <si>
    <t>Práticas de implantação de restauração florestal (hectares), exigência mínima (soma de contratos) de 20% do total a ser contratado</t>
  </si>
  <si>
    <t>Práticas de manutenção de restauração florestal (hectares), exigência mínima (soma de contratos) de 20% do total a ser contratado e período mínimo de 2 anos</t>
  </si>
  <si>
    <t xml:space="preserve">Profissional de nível superior para identificação botânica (cv e atestados) com experiência mínima de 5 anos </t>
  </si>
  <si>
    <t>Coordenador (cv e atestados do profissional de nível superior: engenheiro agrônomo, engenheiro florestal, biólogo e afins) com no mínimo 10 anos de experiência na área</t>
  </si>
  <si>
    <t>Análise das Propostas Técnicas Edital "EDITAL PARA A PRESTAÇÃO DE SERVIÇOS TÉCNICOS, CIENTÍFICOS E OPERACIONAIS VISANDO O ATENDIMENTO PARCIAL DO PROGRAMA DE RECUPERAÇÃO DE ÁREAS DE PRESERVAÇÃO PERMANENTE (APP) E RECARGA HÍDRICA (ARH) DEGRADADAS (PG 26) NA BACIA DO RIO DOCE, COMPOSTO POR 4 LOTES NA BACIA DO MANHUAÇU, FUNDAÇÃO RENOVA"
Total de 1.833 ha por lote em cinco municípios de atuação</t>
  </si>
  <si>
    <t xml:space="preserve">Deverá ser apresentada a estrutura para gerenciamento do projeto, considerando todos os níveis, desde coordenação até o nível operacional.
Não apresentado - 0
Parcial- 1
Apresentou - 3
</t>
  </si>
  <si>
    <t xml:space="preserve">Deverá apresentar Estrutura Analítica do projeto considerando todos os itens nescessarios para a concretização do escopo, desde a mobiização até o fim da manutenção.
Não apresentado - 0
Parcial-4
Apresentou - 7
</t>
  </si>
  <si>
    <t>Proposta apresentada contempla um Cronograma  (físico-financeiro) ao longo do período contratual. Destacando a previsão quanto a execução dos serviços a serem executados e o desembolso, mensal até o fim do prazo contratual.
Não apresentado ou cronograma inadequado - 0
Cronograma executivo com poucos detalhes - 5
Cronograma executivo detalhado - 10</t>
  </si>
  <si>
    <t>Proposta apresentada contempla a demanda do escopo da requisição técnica do período contratual destacando se há variação no decorrer do contrato.
Não apresentou ou histograma inadequado - 0
Apresentou parcialmente - 5
Histogramas detalhados - 10</t>
  </si>
  <si>
    <t xml:space="preserve">Apresentação do currículo do profissional conforme exigência da área técnica, bem como os atestados referentes à experiência profissional
Não apresentou currículo nem atestado - 0
Apresentou apenas currículo - 5
Apresentou currículo e atestados - 10
</t>
  </si>
  <si>
    <t xml:space="preserve">Apresentação do currículo do profissional conforme exigência da área técnica, bem como os atestados referentes à experiência profissional
Não apresentou currículo nem atestado - 0
Apresentou apenas currículo - 5
Apresentou currículo e atestados - 20
</t>
  </si>
  <si>
    <t>Apresentão de atestados que comprovem a experiência mínima de 20% do do total do escopo.
Não apresentou  - 0
Apresentou - 10</t>
  </si>
  <si>
    <t>Apresentão de atestados que comprovem a experiência mínima de 20% do do total do escopo.
Não apresentou  - 0
Apresentou - 20</t>
  </si>
  <si>
    <t>Experiência em projetos e obras similares</t>
  </si>
  <si>
    <t xml:space="preserve">Currículos </t>
  </si>
  <si>
    <t>Histograma (mão-de-obra e equipamento)</t>
  </si>
  <si>
    <t>sfsg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</si>
</sst>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dd/mm/yy"/>
    <numFmt numFmtId="167" formatCode="0.0%"/>
  </numFmts>
  <fonts count="59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u/>
      <sz val="10"/>
      <color theme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9"/>
      <color indexed="81"/>
      <name val="Segoe UI"/>
      <family val="2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20"/>
      <color theme="1" tint="0.34998626667073579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9"/>
      <color indexed="81"/>
      <name val="Segoe UI"/>
      <family val="2"/>
    </font>
    <font>
      <b/>
      <sz val="12"/>
      <color theme="0"/>
      <name val="Calibri"/>
      <family val="2"/>
      <scheme val="minor"/>
    </font>
    <font>
      <i/>
      <sz val="12"/>
      <color theme="0"/>
      <name val="Calibri"/>
      <family val="2"/>
      <scheme val="minor"/>
    </font>
    <font>
      <b/>
      <sz val="9"/>
      <color indexed="9"/>
      <name val="Segoe UI"/>
      <family val="2"/>
    </font>
    <font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9"/>
      <name val="Calibri"/>
      <family val="2"/>
      <scheme val="minor"/>
    </font>
    <font>
      <sz val="14"/>
      <color rgb="FFFF0000"/>
      <name val="Calibri"/>
      <family val="2"/>
      <scheme val="minor"/>
    </font>
    <font>
      <sz val="10"/>
      <color rgb="FFFF0000"/>
      <name val="Arial"/>
      <family val="2"/>
    </font>
    <font>
      <sz val="10"/>
      <color theme="4"/>
      <name val="Calibri"/>
      <family val="2"/>
      <scheme val="minor"/>
    </font>
    <font>
      <b/>
      <sz val="9"/>
      <color indexed="8"/>
      <name val="Segoe UI"/>
      <family val="2"/>
    </font>
    <font>
      <sz val="10"/>
      <color theme="0"/>
      <name val="Arial"/>
      <family val="2"/>
    </font>
    <font>
      <b/>
      <sz val="12"/>
      <name val="Calibri"/>
      <family val="2"/>
    </font>
    <font>
      <u/>
      <sz val="12"/>
      <color rgb="FF0563C1"/>
      <name val="Calibri"/>
      <family val="2"/>
    </font>
    <font>
      <sz val="12"/>
      <name val="Calibri"/>
      <family val="2"/>
    </font>
    <font>
      <sz val="8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double">
        <color theme="5"/>
      </left>
      <right style="double">
        <color theme="5"/>
      </right>
      <top style="double">
        <color theme="5"/>
      </top>
      <bottom style="double">
        <color theme="5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/>
      <top style="thin">
        <color theme="5"/>
      </top>
      <bottom style="thin">
        <color theme="0" tint="-0.24994659260841701"/>
      </bottom>
      <diagonal/>
    </border>
    <border>
      <left/>
      <right/>
      <top style="thin">
        <color theme="5"/>
      </top>
      <bottom style="thin">
        <color theme="0" tint="-0.24994659260841701"/>
      </bottom>
      <diagonal/>
    </border>
    <border>
      <left/>
      <right style="thin">
        <color theme="5"/>
      </right>
      <top style="thin">
        <color theme="5"/>
      </top>
      <bottom style="thin">
        <color theme="0" tint="-0.24994659260841701"/>
      </bottom>
      <diagonal/>
    </border>
    <border>
      <left style="thin">
        <color theme="5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5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5"/>
      </left>
      <right/>
      <top style="thin">
        <color theme="0" tint="-0.24994659260841701"/>
      </top>
      <bottom/>
      <diagonal/>
    </border>
    <border>
      <left/>
      <right style="thin">
        <color theme="5"/>
      </right>
      <top style="thin">
        <color theme="0" tint="-0.24994659260841701"/>
      </top>
      <bottom/>
      <diagonal/>
    </border>
    <border>
      <left style="thin">
        <color theme="5"/>
      </left>
      <right/>
      <top/>
      <bottom style="thin">
        <color theme="0" tint="-0.24994659260841701"/>
      </bottom>
      <diagonal/>
    </border>
    <border>
      <left/>
      <right style="thin">
        <color theme="5"/>
      </right>
      <top/>
      <bottom style="thin">
        <color theme="0" tint="-0.24994659260841701"/>
      </bottom>
      <diagonal/>
    </border>
    <border>
      <left style="thin">
        <color theme="5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5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5"/>
      </left>
      <right/>
      <top/>
      <bottom/>
      <diagonal/>
    </border>
    <border>
      <left/>
      <right style="thin">
        <color theme="5"/>
      </right>
      <top/>
      <bottom/>
      <diagonal/>
    </border>
    <border>
      <left style="thin">
        <color theme="5"/>
      </left>
      <right/>
      <top/>
      <bottom style="thin">
        <color theme="5"/>
      </bottom>
      <diagonal/>
    </border>
    <border>
      <left/>
      <right/>
      <top/>
      <bottom style="thin">
        <color theme="5"/>
      </bottom>
      <diagonal/>
    </border>
    <border>
      <left/>
      <right style="thin">
        <color theme="5"/>
      </right>
      <top/>
      <bottom style="thin">
        <color theme="5"/>
      </bottom>
      <diagonal/>
    </border>
    <border>
      <left style="thin">
        <color rgb="FF00A88E"/>
      </left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 style="thin">
        <color theme="0" tint="-0.24994659260841701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rgb="FFBFBFBF"/>
      </right>
      <top style="thin">
        <color theme="0" tint="-0.24994659260841701"/>
      </top>
      <bottom style="thin">
        <color theme="0" tint="-0.24994659260841701"/>
      </bottom>
      <diagonal/>
    </border>
  </borders>
  <cellStyleXfs count="4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8" fillId="7" borderId="1" applyNumberFormat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9" fillId="3" borderId="0" applyNumberFormat="0" applyBorder="0" applyAlignment="0" applyProtection="0"/>
    <xf numFmtId="0" fontId="10" fillId="22" borderId="0" applyNumberFormat="0" applyBorder="0" applyAlignment="0" applyProtection="0"/>
    <xf numFmtId="166" fontId="19" fillId="0" borderId="0"/>
    <xf numFmtId="0" fontId="21" fillId="0" borderId="0"/>
    <xf numFmtId="2" fontId="1" fillId="0" borderId="0"/>
    <xf numFmtId="0" fontId="2" fillId="23" borderId="4" applyNumberFormat="0" applyFont="0" applyAlignment="0" applyProtection="0"/>
    <xf numFmtId="9" fontId="1" fillId="0" borderId="0" applyFont="0" applyFill="0" applyBorder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</cellStyleXfs>
  <cellXfs count="195">
    <xf numFmtId="0" fontId="0" fillId="0" borderId="0" xfId="0"/>
    <xf numFmtId="49" fontId="29" fillId="0" borderId="13" xfId="0" applyNumberFormat="1" applyFont="1" applyBorder="1" applyAlignment="1" applyProtection="1">
      <alignment horizontal="left" vertical="center" wrapText="1"/>
      <protection locked="0"/>
    </xf>
    <xf numFmtId="0" fontId="29" fillId="0" borderId="13" xfId="0" applyFont="1" applyFill="1" applyBorder="1" applyAlignment="1" applyProtection="1">
      <alignment vertical="center" wrapText="1"/>
      <protection locked="0"/>
    </xf>
    <xf numFmtId="0" fontId="29" fillId="0" borderId="13" xfId="0" applyFont="1" applyBorder="1" applyAlignment="1" applyProtection="1">
      <alignment vertical="center" wrapText="1"/>
      <protection locked="0"/>
    </xf>
    <xf numFmtId="0" fontId="30" fillId="0" borderId="0" xfId="0" applyFont="1" applyBorder="1" applyAlignment="1" applyProtection="1">
      <alignment vertical="center"/>
    </xf>
    <xf numFmtId="0" fontId="29" fillId="0" borderId="0" xfId="0" applyFont="1" applyAlignment="1" applyProtection="1">
      <alignment horizontal="center" vertical="center"/>
    </xf>
    <xf numFmtId="0" fontId="31" fillId="0" borderId="0" xfId="0" applyFont="1" applyAlignment="1" applyProtection="1">
      <alignment vertical="center"/>
    </xf>
    <xf numFmtId="0" fontId="31" fillId="0" borderId="0" xfId="0" applyFont="1" applyAlignment="1" applyProtection="1">
      <alignment horizontal="center" vertical="center"/>
    </xf>
    <xf numFmtId="0" fontId="39" fillId="27" borderId="17" xfId="0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Fill="1" applyAlignment="1" applyProtection="1">
      <alignment vertical="center" wrapText="1"/>
      <protection locked="0"/>
    </xf>
    <xf numFmtId="0" fontId="38" fillId="27" borderId="14" xfId="0" applyFont="1" applyFill="1" applyBorder="1" applyAlignment="1" applyProtection="1">
      <alignment horizontal="left" vertical="center" wrapText="1"/>
      <protection locked="0"/>
    </xf>
    <xf numFmtId="0" fontId="38" fillId="29" borderId="15" xfId="0" applyFont="1" applyFill="1" applyBorder="1" applyAlignment="1" applyProtection="1">
      <alignment horizontal="center" vertical="center" wrapText="1"/>
      <protection locked="0"/>
    </xf>
    <xf numFmtId="0" fontId="29" fillId="0" borderId="13" xfId="0" applyFont="1" applyBorder="1" applyAlignment="1" applyProtection="1">
      <alignment horizontal="justify" vertical="center" wrapText="1"/>
      <protection locked="0"/>
    </xf>
    <xf numFmtId="49" fontId="29" fillId="0" borderId="13" xfId="0" applyNumberFormat="1" applyFont="1" applyBorder="1" applyAlignment="1" applyProtection="1">
      <alignment vertical="center" wrapText="1"/>
      <protection locked="0"/>
    </xf>
    <xf numFmtId="2" fontId="29" fillId="0" borderId="0" xfId="35" applyFont="1" applyFill="1" applyProtection="1"/>
    <xf numFmtId="0" fontId="29" fillId="0" borderId="0" xfId="0" applyFont="1" applyAlignment="1" applyProtection="1">
      <alignment horizontal="center"/>
    </xf>
    <xf numFmtId="0" fontId="29" fillId="0" borderId="0" xfId="0" applyFont="1" applyAlignment="1" applyProtection="1">
      <alignment horizontal="left"/>
    </xf>
    <xf numFmtId="9" fontId="29" fillId="0" borderId="0" xfId="37" applyFont="1" applyAlignment="1" applyProtection="1">
      <alignment horizontal="center"/>
    </xf>
    <xf numFmtId="164" fontId="29" fillId="0" borderId="0" xfId="37" applyNumberFormat="1" applyFont="1" applyAlignment="1" applyProtection="1">
      <alignment horizontal="center" vertical="center"/>
    </xf>
    <xf numFmtId="165" fontId="29" fillId="0" borderId="0" xfId="37" applyNumberFormat="1" applyFont="1" applyAlignment="1" applyProtection="1">
      <alignment horizontal="center" vertical="center"/>
    </xf>
    <xf numFmtId="0" fontId="29" fillId="0" borderId="0" xfId="0" applyFont="1" applyFill="1" applyProtection="1"/>
    <xf numFmtId="0" fontId="29" fillId="0" borderId="0" xfId="0" applyFont="1" applyFill="1" applyAlignment="1" applyProtection="1">
      <alignment wrapText="1"/>
    </xf>
    <xf numFmtId="0" fontId="29" fillId="0" borderId="0" xfId="0" applyFont="1" applyAlignment="1" applyProtection="1">
      <alignment horizontal="center" wrapText="1"/>
    </xf>
    <xf numFmtId="9" fontId="29" fillId="0" borderId="0" xfId="37" applyFont="1" applyAlignment="1" applyProtection="1">
      <alignment horizontal="center" wrapText="1"/>
    </xf>
    <xf numFmtId="0" fontId="29" fillId="0" borderId="0" xfId="0" applyFont="1" applyAlignment="1" applyProtection="1">
      <alignment horizontal="right" wrapText="1"/>
    </xf>
    <xf numFmtId="164" fontId="29" fillId="0" borderId="0" xfId="37" applyNumberFormat="1" applyFont="1" applyAlignment="1" applyProtection="1">
      <alignment horizontal="center" vertical="center" wrapText="1"/>
    </xf>
    <xf numFmtId="165" fontId="29" fillId="0" borderId="0" xfId="37" applyNumberFormat="1" applyFont="1" applyAlignment="1" applyProtection="1">
      <alignment horizontal="center" vertical="center" wrapText="1"/>
    </xf>
    <xf numFmtId="0" fontId="29" fillId="0" borderId="0" xfId="0" applyFont="1" applyAlignment="1" applyProtection="1">
      <alignment horizontal="center" vertical="center" wrapText="1"/>
    </xf>
    <xf numFmtId="0" fontId="36" fillId="0" borderId="0" xfId="0" applyFont="1" applyFill="1" applyAlignment="1" applyProtection="1">
      <alignment horizontal="center"/>
    </xf>
    <xf numFmtId="0" fontId="36" fillId="0" borderId="0" xfId="0" applyFont="1" applyFill="1" applyAlignment="1" applyProtection="1">
      <alignment horizontal="left"/>
    </xf>
    <xf numFmtId="0" fontId="29" fillId="0" borderId="0" xfId="0" applyFont="1" applyFill="1" applyBorder="1" applyAlignment="1" applyProtection="1">
      <alignment horizontal="left"/>
    </xf>
    <xf numFmtId="164" fontId="29" fillId="0" borderId="0" xfId="37" applyNumberFormat="1" applyFont="1" applyFill="1" applyBorder="1" applyAlignment="1" applyProtection="1">
      <alignment horizontal="center" vertical="center"/>
    </xf>
    <xf numFmtId="0" fontId="29" fillId="0" borderId="0" xfId="0" applyFont="1" applyFill="1" applyAlignment="1" applyProtection="1">
      <alignment horizontal="center" vertical="center"/>
    </xf>
    <xf numFmtId="0" fontId="36" fillId="0" borderId="0" xfId="0" applyFont="1" applyAlignment="1" applyProtection="1">
      <alignment horizontal="center"/>
    </xf>
    <xf numFmtId="0" fontId="36" fillId="0" borderId="0" xfId="0" applyFont="1" applyProtection="1"/>
    <xf numFmtId="0" fontId="41" fillId="0" borderId="0" xfId="0" applyFont="1" applyAlignment="1" applyProtection="1">
      <alignment horizontal="center" vertical="center"/>
    </xf>
    <xf numFmtId="0" fontId="36" fillId="0" borderId="0" xfId="0" applyFont="1" applyFill="1" applyProtection="1"/>
    <xf numFmtId="164" fontId="41" fillId="0" borderId="0" xfId="0" applyNumberFormat="1" applyFont="1" applyAlignment="1" applyProtection="1">
      <alignment horizontal="center" vertical="center"/>
    </xf>
    <xf numFmtId="0" fontId="36" fillId="0" borderId="0" xfId="0" applyFont="1" applyAlignment="1" applyProtection="1">
      <alignment horizontal="left"/>
    </xf>
    <xf numFmtId="0" fontId="29" fillId="0" borderId="13" xfId="0" applyFont="1" applyFill="1" applyBorder="1" applyAlignment="1" applyProtection="1">
      <alignment horizontal="center" wrapText="1"/>
    </xf>
    <xf numFmtId="49" fontId="29" fillId="0" borderId="13" xfId="0" applyNumberFormat="1" applyFont="1" applyFill="1" applyBorder="1" applyAlignment="1" applyProtection="1">
      <alignment horizontal="left" wrapText="1"/>
    </xf>
    <xf numFmtId="9" fontId="29" fillId="0" borderId="13" xfId="37" applyFont="1" applyFill="1" applyBorder="1" applyAlignment="1" applyProtection="1">
      <alignment horizontal="center" wrapText="1"/>
    </xf>
    <xf numFmtId="0" fontId="29" fillId="0" borderId="13" xfId="0" applyFont="1" applyFill="1" applyBorder="1" applyAlignment="1" applyProtection="1">
      <alignment horizontal="left" wrapText="1"/>
    </xf>
    <xf numFmtId="0" fontId="29" fillId="0" borderId="13" xfId="0" applyFont="1" applyFill="1" applyBorder="1" applyAlignment="1" applyProtection="1">
      <alignment vertical="center" wrapText="1"/>
    </xf>
    <xf numFmtId="0" fontId="28" fillId="31" borderId="13" xfId="0" applyFont="1" applyFill="1" applyBorder="1" applyAlignment="1" applyProtection="1">
      <alignment horizontal="center" vertical="center"/>
    </xf>
    <xf numFmtId="9" fontId="28" fillId="31" borderId="13" xfId="37" applyFont="1" applyFill="1" applyBorder="1" applyAlignment="1" applyProtection="1">
      <alignment horizontal="center" vertical="center"/>
    </xf>
    <xf numFmtId="164" fontId="28" fillId="31" borderId="13" xfId="37" applyNumberFormat="1" applyFont="1" applyFill="1" applyBorder="1" applyAlignment="1" applyProtection="1">
      <alignment horizontal="center" vertical="center"/>
    </xf>
    <xf numFmtId="0" fontId="28" fillId="32" borderId="13" xfId="0" applyFont="1" applyFill="1" applyBorder="1" applyAlignment="1" applyProtection="1">
      <alignment horizontal="center" wrapText="1"/>
    </xf>
    <xf numFmtId="9" fontId="28" fillId="32" borderId="13" xfId="37" applyFont="1" applyFill="1" applyBorder="1" applyAlignment="1" applyProtection="1">
      <alignment horizontal="center" wrapText="1"/>
    </xf>
    <xf numFmtId="0" fontId="30" fillId="24" borderId="13" xfId="0" applyFont="1" applyFill="1" applyBorder="1" applyAlignment="1" applyProtection="1">
      <alignment horizontal="center"/>
    </xf>
    <xf numFmtId="0" fontId="30" fillId="24" borderId="13" xfId="0" applyFont="1" applyFill="1" applyBorder="1" applyAlignment="1" applyProtection="1">
      <alignment horizontal="left"/>
    </xf>
    <xf numFmtId="9" fontId="30" fillId="24" borderId="13" xfId="37" applyFont="1" applyFill="1" applyBorder="1" applyAlignment="1" applyProtection="1">
      <alignment horizontal="center"/>
    </xf>
    <xf numFmtId="0" fontId="28" fillId="31" borderId="18" xfId="0" applyFont="1" applyFill="1" applyBorder="1" applyAlignment="1" applyProtection="1">
      <alignment horizontal="center" vertical="center"/>
    </xf>
    <xf numFmtId="1" fontId="29" fillId="0" borderId="13" xfId="0" applyNumberFormat="1" applyFont="1" applyFill="1" applyBorder="1" applyAlignment="1" applyProtection="1">
      <alignment horizontal="center" vertical="top"/>
    </xf>
    <xf numFmtId="4" fontId="29" fillId="0" borderId="13" xfId="0" applyNumberFormat="1" applyFont="1" applyFill="1" applyBorder="1" applyAlignment="1" applyProtection="1">
      <alignment horizontal="center" vertical="center"/>
    </xf>
    <xf numFmtId="0" fontId="29" fillId="0" borderId="13" xfId="0" applyFont="1" applyBorder="1" applyAlignment="1" applyProtection="1">
      <alignment horizontal="center" vertical="center"/>
    </xf>
    <xf numFmtId="9" fontId="46" fillId="28" borderId="13" xfId="0" applyNumberFormat="1" applyFont="1" applyFill="1" applyBorder="1" applyAlignment="1" applyProtection="1">
      <alignment horizontal="center" vertical="center"/>
    </xf>
    <xf numFmtId="167" fontId="30" fillId="0" borderId="13" xfId="37" applyNumberFormat="1" applyFont="1" applyBorder="1" applyAlignment="1" applyProtection="1">
      <alignment horizontal="center" vertical="center" wrapText="1"/>
      <protection locked="0"/>
    </xf>
    <xf numFmtId="10" fontId="41" fillId="0" borderId="0" xfId="37" applyNumberFormat="1" applyFont="1" applyAlignment="1" applyProtection="1">
      <alignment horizontal="center" vertical="center"/>
    </xf>
    <xf numFmtId="4" fontId="26" fillId="0" borderId="13" xfId="0" applyNumberFormat="1" applyFont="1" applyFill="1" applyBorder="1" applyAlignment="1" applyProtection="1">
      <alignment horizontal="center" vertical="center"/>
    </xf>
    <xf numFmtId="10" fontId="26" fillId="0" borderId="13" xfId="37" applyNumberFormat="1" applyFont="1" applyFill="1" applyBorder="1" applyAlignment="1" applyProtection="1">
      <alignment horizontal="center" vertical="center"/>
    </xf>
    <xf numFmtId="0" fontId="26" fillId="0" borderId="13" xfId="0" applyFont="1" applyBorder="1" applyAlignment="1" applyProtection="1">
      <alignment horizontal="center" vertical="center"/>
    </xf>
    <xf numFmtId="1" fontId="26" fillId="0" borderId="13" xfId="0" applyNumberFormat="1" applyFont="1" applyFill="1" applyBorder="1" applyAlignment="1" applyProtection="1">
      <alignment horizontal="center" vertical="center"/>
    </xf>
    <xf numFmtId="0" fontId="29" fillId="0" borderId="0" xfId="0" applyFont="1" applyProtection="1"/>
    <xf numFmtId="0" fontId="49" fillId="0" borderId="20" xfId="0" applyFont="1" applyBorder="1" applyAlignment="1" applyProtection="1">
      <alignment horizontal="right" vertical="center" wrapText="1"/>
    </xf>
    <xf numFmtId="0" fontId="49" fillId="0" borderId="20" xfId="0" applyFont="1" applyBorder="1" applyAlignment="1" applyProtection="1">
      <alignment horizontal="left" vertical="center" wrapText="1"/>
    </xf>
    <xf numFmtId="0" fontId="25" fillId="0" borderId="20" xfId="0" applyFont="1" applyBorder="1" applyAlignment="1" applyProtection="1">
      <alignment horizontal="center" vertical="center"/>
    </xf>
    <xf numFmtId="14" fontId="49" fillId="0" borderId="20" xfId="0" applyNumberFormat="1" applyFont="1" applyBorder="1" applyAlignment="1" applyProtection="1">
      <alignment horizontal="left" vertical="center" wrapText="1"/>
    </xf>
    <xf numFmtId="0" fontId="25" fillId="0" borderId="35" xfId="34" applyFont="1" applyBorder="1" applyAlignment="1" applyProtection="1">
      <alignment horizontal="center" vertical="center" wrapText="1"/>
    </xf>
    <xf numFmtId="167" fontId="25" fillId="0" borderId="13" xfId="37" applyNumberFormat="1" applyFont="1" applyBorder="1" applyAlignment="1" applyProtection="1">
      <alignment horizontal="center" vertical="center" wrapText="1"/>
    </xf>
    <xf numFmtId="0" fontId="28" fillId="0" borderId="0" xfId="0" applyFont="1" applyFill="1" applyAlignment="1" applyProtection="1">
      <alignment vertical="center"/>
    </xf>
    <xf numFmtId="0" fontId="33" fillId="28" borderId="0" xfId="0" applyFont="1" applyFill="1" applyProtection="1"/>
    <xf numFmtId="0" fontId="33" fillId="27" borderId="0" xfId="0" applyFont="1" applyFill="1" applyProtection="1"/>
    <xf numFmtId="0" fontId="33" fillId="0" borderId="0" xfId="0" applyFont="1" applyProtection="1"/>
    <xf numFmtId="0" fontId="35" fillId="0" borderId="0" xfId="0" applyFont="1" applyProtection="1"/>
    <xf numFmtId="0" fontId="32" fillId="27" borderId="16" xfId="0" applyFont="1" applyFill="1" applyBorder="1" applyAlignment="1" applyProtection="1">
      <alignment horizontal="center" vertical="center"/>
    </xf>
    <xf numFmtId="0" fontId="34" fillId="25" borderId="16" xfId="0" applyFont="1" applyFill="1" applyBorder="1" applyAlignment="1" applyProtection="1">
      <alignment horizontal="center" vertical="center" wrapText="1"/>
    </xf>
    <xf numFmtId="0" fontId="29" fillId="0" borderId="16" xfId="0" applyFont="1" applyBorder="1" applyAlignment="1" applyProtection="1">
      <alignment horizontal="left" vertical="center" wrapText="1"/>
    </xf>
    <xf numFmtId="0" fontId="33" fillId="0" borderId="0" xfId="0" applyFont="1" applyAlignment="1" applyProtection="1">
      <alignment vertical="center"/>
    </xf>
    <xf numFmtId="0" fontId="34" fillId="25" borderId="16" xfId="0" applyFont="1" applyFill="1" applyBorder="1" applyAlignment="1" applyProtection="1">
      <alignment horizontal="center" vertical="center"/>
    </xf>
    <xf numFmtId="0" fontId="31" fillId="0" borderId="0" xfId="0" applyFont="1" applyFill="1" applyAlignment="1" applyProtection="1">
      <alignment vertical="center"/>
    </xf>
    <xf numFmtId="0" fontId="30" fillId="0" borderId="0" xfId="0" applyFont="1" applyAlignment="1" applyProtection="1">
      <alignment vertical="center"/>
    </xf>
    <xf numFmtId="0" fontId="29" fillId="0" borderId="0" xfId="0" applyFont="1" applyAlignment="1" applyProtection="1">
      <alignment vertical="center"/>
    </xf>
    <xf numFmtId="0" fontId="29" fillId="0" borderId="0" xfId="0" applyFont="1" applyFill="1" applyAlignment="1" applyProtection="1">
      <alignment vertical="center"/>
    </xf>
    <xf numFmtId="0" fontId="29" fillId="0" borderId="0" xfId="0" applyFont="1" applyFill="1" applyBorder="1" applyAlignment="1" applyProtection="1">
      <alignment vertical="center"/>
    </xf>
    <xf numFmtId="0" fontId="30" fillId="0" borderId="0" xfId="0" applyFont="1" applyFill="1" applyAlignment="1" applyProtection="1">
      <alignment vertical="center"/>
    </xf>
    <xf numFmtId="0" fontId="38" fillId="26" borderId="13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50" fillId="28" borderId="0" xfId="0" applyFont="1" applyFill="1" applyProtection="1"/>
    <xf numFmtId="0" fontId="50" fillId="27" borderId="0" xfId="0" applyFont="1" applyFill="1" applyProtection="1"/>
    <xf numFmtId="0" fontId="51" fillId="0" borderId="0" xfId="0" applyFont="1" applyProtection="1"/>
    <xf numFmtId="0" fontId="41" fillId="0" borderId="0" xfId="0" applyFont="1" applyProtection="1"/>
    <xf numFmtId="0" fontId="52" fillId="0" borderId="0" xfId="0" applyFont="1" applyAlignment="1" applyProtection="1">
      <alignment horizontal="center" vertical="center"/>
    </xf>
    <xf numFmtId="0" fontId="52" fillId="0" borderId="0" xfId="0" applyFont="1" applyFill="1" applyProtection="1"/>
    <xf numFmtId="0" fontId="33" fillId="28" borderId="0" xfId="0" applyNumberFormat="1" applyFont="1" applyFill="1" applyProtection="1"/>
    <xf numFmtId="0" fontId="33" fillId="27" borderId="0" xfId="0" applyNumberFormat="1" applyFont="1" applyFill="1" applyProtection="1"/>
    <xf numFmtId="0" fontId="29" fillId="0" borderId="0" xfId="0" applyNumberFormat="1" applyFont="1" applyFill="1" applyAlignment="1" applyProtection="1">
      <alignment vertical="center"/>
    </xf>
    <xf numFmtId="0" fontId="30" fillId="0" borderId="0" xfId="0" applyNumberFormat="1" applyFont="1" applyFill="1" applyAlignment="1" applyProtection="1">
      <alignment vertical="center"/>
    </xf>
    <xf numFmtId="0" fontId="29" fillId="0" borderId="0" xfId="0" applyNumberFormat="1" applyFont="1" applyProtection="1"/>
    <xf numFmtId="0" fontId="38" fillId="29" borderId="14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0" xfId="0" applyNumberFormat="1" applyFont="1" applyFill="1" applyBorder="1" applyAlignment="1" applyProtection="1">
      <alignment vertical="center"/>
    </xf>
    <xf numFmtId="0" fontId="31" fillId="0" borderId="0" xfId="0" applyNumberFormat="1" applyFont="1" applyFill="1" applyAlignment="1" applyProtection="1">
      <alignment vertical="center"/>
    </xf>
    <xf numFmtId="0" fontId="43" fillId="0" borderId="0" xfId="0" applyFont="1" applyAlignment="1" applyProtection="1">
      <alignment horizontal="center" vertical="center"/>
    </xf>
    <xf numFmtId="164" fontId="43" fillId="0" borderId="0" xfId="0" applyNumberFormat="1" applyFont="1" applyAlignment="1" applyProtection="1">
      <alignment horizontal="center" vertical="center"/>
    </xf>
    <xf numFmtId="9" fontId="29" fillId="0" borderId="0" xfId="37" applyFont="1" applyFill="1" applyAlignment="1" applyProtection="1">
      <alignment wrapText="1"/>
    </xf>
    <xf numFmtId="2" fontId="30" fillId="24" borderId="13" xfId="37" applyNumberFormat="1" applyFont="1" applyFill="1" applyBorder="1" applyAlignment="1" applyProtection="1">
      <alignment horizontal="center"/>
    </xf>
    <xf numFmtId="2" fontId="29" fillId="0" borderId="13" xfId="37" applyNumberFormat="1" applyFont="1" applyFill="1" applyBorder="1" applyAlignment="1" applyProtection="1">
      <alignment horizontal="center" wrapText="1"/>
    </xf>
    <xf numFmtId="2" fontId="28" fillId="32" borderId="13" xfId="37" applyNumberFormat="1" applyFont="1" applyFill="1" applyBorder="1" applyAlignment="1" applyProtection="1">
      <alignment horizontal="center" wrapText="1"/>
    </xf>
    <xf numFmtId="167" fontId="43" fillId="0" borderId="0" xfId="37" applyNumberFormat="1" applyFont="1" applyAlignment="1" applyProtection="1">
      <alignment horizontal="center" vertical="center"/>
    </xf>
    <xf numFmtId="167" fontId="43" fillId="0" borderId="0" xfId="0" applyNumberFormat="1" applyFont="1" applyAlignment="1" applyProtection="1">
      <alignment horizontal="center" vertical="center"/>
    </xf>
    <xf numFmtId="9" fontId="29" fillId="0" borderId="13" xfId="37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vertical="center"/>
      <protection locked="0"/>
    </xf>
    <xf numFmtId="0" fontId="29" fillId="0" borderId="0" xfId="0" applyFont="1" applyFill="1" applyAlignment="1" applyProtection="1">
      <alignment vertical="center"/>
      <protection locked="0"/>
    </xf>
    <xf numFmtId="0" fontId="38" fillId="27" borderId="13" xfId="0" applyFont="1" applyFill="1" applyBorder="1" applyAlignment="1" applyProtection="1">
      <alignment horizontal="center" vertical="center" wrapText="1"/>
      <protection locked="0"/>
    </xf>
    <xf numFmtId="0" fontId="38" fillId="29" borderId="13" xfId="0" applyNumberFormat="1" applyFont="1" applyFill="1" applyBorder="1" applyAlignment="1" applyProtection="1">
      <alignment horizontal="center" vertical="center" wrapText="1"/>
      <protection locked="0"/>
    </xf>
    <xf numFmtId="0" fontId="38" fillId="29" borderId="13" xfId="0" applyFont="1" applyFill="1" applyBorder="1" applyAlignment="1" applyProtection="1">
      <alignment horizontal="center" vertical="center" wrapText="1"/>
      <protection locked="0"/>
    </xf>
    <xf numFmtId="0" fontId="25" fillId="0" borderId="13" xfId="0" applyFont="1" applyBorder="1" applyAlignment="1" applyProtection="1">
      <alignment horizontal="center" vertical="center" wrapText="1"/>
      <protection locked="0"/>
    </xf>
    <xf numFmtId="0" fontId="42" fillId="0" borderId="13" xfId="0" applyNumberFormat="1" applyFont="1" applyFill="1" applyBorder="1" applyAlignment="1" applyProtection="1">
      <alignment horizontal="center" vertical="center" wrapText="1"/>
      <protection locked="0"/>
    </xf>
    <xf numFmtId="9" fontId="43" fillId="0" borderId="13" xfId="0" applyNumberFormat="1" applyFont="1" applyFill="1" applyBorder="1" applyAlignment="1" applyProtection="1">
      <alignment horizontal="center" vertical="center" wrapText="1"/>
      <protection locked="0"/>
    </xf>
    <xf numFmtId="167" fontId="38" fillId="27" borderId="15" xfId="0" applyNumberFormat="1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Border="1" applyAlignment="1" applyProtection="1">
      <alignment horizontal="center" vertical="center"/>
      <protection locked="0"/>
    </xf>
    <xf numFmtId="49" fontId="30" fillId="0" borderId="0" xfId="0" applyNumberFormat="1" applyFont="1" applyBorder="1" applyAlignment="1" applyProtection="1">
      <alignment horizontal="right" vertical="center" wrapText="1"/>
      <protection locked="0"/>
    </xf>
    <xf numFmtId="49" fontId="30" fillId="0" borderId="0" xfId="0" applyNumberFormat="1" applyFont="1" applyBorder="1" applyAlignment="1" applyProtection="1">
      <alignment horizontal="center" vertical="center" wrapText="1"/>
      <protection locked="0"/>
    </xf>
    <xf numFmtId="0" fontId="29" fillId="0" borderId="0" xfId="0" applyFont="1" applyFill="1" applyBorder="1" applyAlignment="1" applyProtection="1">
      <alignment vertical="center"/>
      <protection locked="0"/>
    </xf>
    <xf numFmtId="0" fontId="29" fillId="0" borderId="0" xfId="0" applyNumberFormat="1" applyFont="1" applyFill="1" applyBorder="1" applyAlignment="1" applyProtection="1">
      <alignment vertical="center"/>
      <protection locked="0"/>
    </xf>
    <xf numFmtId="9" fontId="47" fillId="33" borderId="19" xfId="0" applyNumberFormat="1" applyFont="1" applyFill="1" applyBorder="1" applyAlignment="1" applyProtection="1">
      <alignment horizontal="center" vertical="center"/>
      <protection locked="0"/>
    </xf>
    <xf numFmtId="0" fontId="26" fillId="0" borderId="0" xfId="34" applyFont="1" applyAlignment="1" applyProtection="1">
      <alignment vertical="center"/>
    </xf>
    <xf numFmtId="0" fontId="26" fillId="0" borderId="0" xfId="0" applyFont="1" applyProtection="1"/>
    <xf numFmtId="0" fontId="26" fillId="0" borderId="0" xfId="0" applyFont="1" applyAlignment="1" applyProtection="1">
      <alignment wrapText="1"/>
    </xf>
    <xf numFmtId="0" fontId="26" fillId="0" borderId="37" xfId="34" applyFont="1" applyBorder="1" applyAlignment="1" applyProtection="1">
      <alignment horizontal="center" vertical="center"/>
    </xf>
    <xf numFmtId="0" fontId="26" fillId="0" borderId="0" xfId="34" applyFont="1" applyBorder="1" applyAlignment="1" applyProtection="1">
      <alignment horizontal="center" vertical="center"/>
    </xf>
    <xf numFmtId="0" fontId="26" fillId="0" borderId="38" xfId="34" applyFont="1" applyBorder="1" applyAlignment="1" applyProtection="1">
      <alignment horizontal="center" vertical="center"/>
    </xf>
    <xf numFmtId="0" fontId="26" fillId="0" borderId="39" xfId="34" applyFont="1" applyBorder="1" applyAlignment="1" applyProtection="1">
      <alignment vertical="center"/>
    </xf>
    <xf numFmtId="0" fontId="26" fillId="0" borderId="40" xfId="34" applyFont="1" applyBorder="1" applyAlignment="1" applyProtection="1">
      <alignment vertical="center"/>
    </xf>
    <xf numFmtId="0" fontId="26" fillId="0" borderId="41" xfId="34" applyFont="1" applyBorder="1" applyAlignment="1" applyProtection="1">
      <alignment vertical="center"/>
    </xf>
    <xf numFmtId="0" fontId="41" fillId="0" borderId="0" xfId="0" applyFont="1" applyAlignment="1" applyProtection="1">
      <alignment horizontal="left" vertical="center" wrapText="1"/>
    </xf>
    <xf numFmtId="0" fontId="41" fillId="0" borderId="0" xfId="0" applyFont="1" applyAlignment="1" applyProtection="1">
      <alignment horizontal="left" vertical="center"/>
    </xf>
    <xf numFmtId="0" fontId="54" fillId="0" borderId="0" xfId="0" applyFont="1"/>
    <xf numFmtId="164" fontId="54" fillId="0" borderId="0" xfId="0" applyNumberFormat="1" applyFont="1"/>
    <xf numFmtId="0" fontId="54" fillId="0" borderId="0" xfId="0" applyFont="1" applyProtection="1"/>
    <xf numFmtId="0" fontId="1" fillId="0" borderId="0" xfId="0" applyFont="1" applyProtection="1"/>
    <xf numFmtId="0" fontId="25" fillId="0" borderId="20" xfId="0" applyFont="1" applyBorder="1" applyAlignment="1" applyProtection="1">
      <alignment horizontal="center" vertical="center" wrapText="1"/>
    </xf>
    <xf numFmtId="0" fontId="38" fillId="26" borderId="35" xfId="34" applyFont="1" applyFill="1" applyBorder="1" applyAlignment="1" applyProtection="1">
      <alignment horizontal="center" vertical="center" wrapText="1"/>
    </xf>
    <xf numFmtId="0" fontId="38" fillId="26" borderId="13" xfId="34" applyFont="1" applyFill="1" applyBorder="1" applyAlignment="1" applyProtection="1">
      <alignment horizontal="center" vertical="center" wrapText="1"/>
    </xf>
    <xf numFmtId="0" fontId="55" fillId="0" borderId="42" xfId="0" applyFont="1" applyBorder="1" applyAlignment="1" applyProtection="1">
      <alignment horizontal="center" vertical="center" wrapText="1"/>
      <protection locked="0"/>
    </xf>
    <xf numFmtId="0" fontId="55" fillId="0" borderId="43" xfId="0" applyFont="1" applyBorder="1" applyAlignment="1" applyProtection="1">
      <alignment horizontal="center" vertical="center" wrapText="1"/>
      <protection locked="0"/>
    </xf>
    <xf numFmtId="0" fontId="55" fillId="0" borderId="44" xfId="0" applyFont="1" applyBorder="1" applyAlignment="1" applyProtection="1">
      <alignment horizontal="center" vertical="center" wrapText="1"/>
      <protection locked="0"/>
    </xf>
    <xf numFmtId="0" fontId="25" fillId="0" borderId="13" xfId="34" applyFont="1" applyBorder="1" applyAlignment="1" applyProtection="1">
      <alignment horizontal="center" vertical="center" wrapText="1"/>
    </xf>
    <xf numFmtId="0" fontId="25" fillId="0" borderId="36" xfId="34" applyFont="1" applyBorder="1" applyAlignment="1" applyProtection="1">
      <alignment horizontal="center" vertical="center" wrapText="1"/>
    </xf>
    <xf numFmtId="0" fontId="38" fillId="26" borderId="35" xfId="34" applyFont="1" applyFill="1" applyBorder="1" applyAlignment="1" applyProtection="1">
      <alignment horizontal="center" vertical="center" wrapText="1"/>
    </xf>
    <xf numFmtId="0" fontId="38" fillId="26" borderId="13" xfId="34" applyFont="1" applyFill="1" applyBorder="1" applyAlignment="1" applyProtection="1">
      <alignment horizontal="center" vertical="center" wrapText="1"/>
    </xf>
    <xf numFmtId="0" fontId="38" fillId="26" borderId="36" xfId="34" applyFont="1" applyFill="1" applyBorder="1" applyAlignment="1" applyProtection="1">
      <alignment horizontal="center" vertical="center" wrapText="1"/>
    </xf>
    <xf numFmtId="0" fontId="26" fillId="0" borderId="33" xfId="34" applyFont="1" applyBorder="1" applyAlignment="1" applyProtection="1">
      <alignment horizontal="center" vertical="center"/>
    </xf>
    <xf numFmtId="0" fontId="26" fillId="0" borderId="22" xfId="34" applyFont="1" applyBorder="1" applyAlignment="1" applyProtection="1">
      <alignment horizontal="center" vertical="center"/>
    </xf>
    <xf numFmtId="0" fontId="26" fillId="0" borderId="34" xfId="34" applyFont="1" applyBorder="1" applyAlignment="1" applyProtection="1">
      <alignment horizontal="center" vertical="center"/>
    </xf>
    <xf numFmtId="0" fontId="25" fillId="25" borderId="23" xfId="34" applyFont="1" applyFill="1" applyBorder="1" applyAlignment="1" applyProtection="1">
      <alignment horizontal="center" vertical="center" wrapText="1"/>
    </xf>
    <xf numFmtId="0" fontId="25" fillId="25" borderId="24" xfId="34" applyFont="1" applyFill="1" applyBorder="1" applyAlignment="1" applyProtection="1">
      <alignment horizontal="center" vertical="center" wrapText="1"/>
    </xf>
    <xf numFmtId="0" fontId="25" fillId="25" borderId="25" xfId="34" applyFont="1" applyFill="1" applyBorder="1" applyAlignment="1" applyProtection="1">
      <alignment horizontal="center" vertical="center" wrapText="1"/>
    </xf>
    <xf numFmtId="0" fontId="44" fillId="0" borderId="37" xfId="34" applyFont="1" applyBorder="1" applyAlignment="1" applyProtection="1">
      <alignment horizontal="center" vertical="center"/>
    </xf>
    <xf numFmtId="0" fontId="44" fillId="0" borderId="0" xfId="34" applyFont="1" applyBorder="1" applyAlignment="1" applyProtection="1">
      <alignment horizontal="center" vertical="center"/>
    </xf>
    <xf numFmtId="0" fontId="44" fillId="0" borderId="38" xfId="34" applyFont="1" applyBorder="1" applyAlignment="1" applyProtection="1">
      <alignment horizontal="center" vertical="center"/>
    </xf>
    <xf numFmtId="0" fontId="26" fillId="0" borderId="13" xfId="34" applyFont="1" applyBorder="1" applyAlignment="1" applyProtection="1">
      <alignment horizontal="center" vertical="center" wrapText="1"/>
      <protection locked="0"/>
    </xf>
    <xf numFmtId="0" fontId="26" fillId="0" borderId="36" xfId="34" applyFont="1" applyBorder="1" applyAlignment="1" applyProtection="1">
      <alignment horizontal="center" vertical="center" wrapText="1"/>
      <protection locked="0"/>
    </xf>
    <xf numFmtId="0" fontId="48" fillId="0" borderId="13" xfId="30" applyFont="1" applyBorder="1" applyAlignment="1" applyProtection="1">
      <alignment horizontal="center" vertical="center" wrapText="1"/>
      <protection locked="0"/>
    </xf>
    <xf numFmtId="0" fontId="55" fillId="0" borderId="45" xfId="0" applyFont="1" applyBorder="1" applyAlignment="1" applyProtection="1">
      <alignment horizontal="center" vertical="center" wrapText="1"/>
      <protection locked="0"/>
    </xf>
    <xf numFmtId="0" fontId="25" fillId="0" borderId="20" xfId="0" applyFont="1" applyBorder="1" applyAlignment="1" applyProtection="1">
      <alignment horizontal="center" vertical="center" wrapText="1"/>
    </xf>
    <xf numFmtId="0" fontId="26" fillId="0" borderId="33" xfId="34" applyFont="1" applyBorder="1" applyAlignment="1" applyProtection="1">
      <alignment horizontal="left" vertical="center" wrapText="1"/>
    </xf>
    <xf numFmtId="0" fontId="26" fillId="0" borderId="22" xfId="34" applyFont="1" applyBorder="1" applyAlignment="1" applyProtection="1">
      <alignment horizontal="left" vertical="center" wrapText="1"/>
    </xf>
    <xf numFmtId="0" fontId="26" fillId="0" borderId="34" xfId="34" applyFont="1" applyBorder="1" applyAlignment="1" applyProtection="1">
      <alignment horizontal="left" vertical="center" wrapText="1"/>
    </xf>
    <xf numFmtId="0" fontId="26" fillId="0" borderId="31" xfId="34" applyFont="1" applyBorder="1" applyAlignment="1" applyProtection="1">
      <alignment horizontal="center" vertical="center" wrapText="1"/>
    </xf>
    <xf numFmtId="0" fontId="26" fillId="0" borderId="21" xfId="34" applyFont="1" applyBorder="1" applyAlignment="1" applyProtection="1">
      <alignment horizontal="center" vertical="center" wrapText="1"/>
    </xf>
    <xf numFmtId="0" fontId="26" fillId="0" borderId="32" xfId="34" applyFont="1" applyBorder="1" applyAlignment="1" applyProtection="1">
      <alignment horizontal="center" vertical="center" wrapText="1"/>
    </xf>
    <xf numFmtId="0" fontId="26" fillId="0" borderId="29" xfId="0" applyFont="1" applyBorder="1" applyAlignment="1" applyProtection="1">
      <alignment horizontal="justify" vertical="center" wrapText="1"/>
      <protection locked="0"/>
    </xf>
    <xf numFmtId="0" fontId="26" fillId="0" borderId="17" xfId="0" applyFont="1" applyBorder="1" applyAlignment="1" applyProtection="1">
      <alignment horizontal="justify" vertical="center" wrapText="1"/>
      <protection locked="0"/>
    </xf>
    <xf numFmtId="0" fontId="26" fillId="0" borderId="30" xfId="0" applyFont="1" applyBorder="1" applyAlignment="1" applyProtection="1">
      <alignment horizontal="justify" vertical="center" wrapText="1"/>
      <protection locked="0"/>
    </xf>
    <xf numFmtId="0" fontId="38" fillId="26" borderId="26" xfId="34" applyFont="1" applyFill="1" applyBorder="1" applyAlignment="1" applyProtection="1">
      <alignment horizontal="center" vertical="center"/>
    </xf>
    <xf numFmtId="0" fontId="38" fillId="26" borderId="27" xfId="34" applyFont="1" applyFill="1" applyBorder="1" applyAlignment="1" applyProtection="1">
      <alignment horizontal="center" vertical="center"/>
    </xf>
    <xf numFmtId="0" fontId="38" fillId="26" borderId="28" xfId="34" applyFont="1" applyFill="1" applyBorder="1" applyAlignment="1" applyProtection="1">
      <alignment horizontal="center" vertical="center"/>
    </xf>
    <xf numFmtId="0" fontId="26" fillId="0" borderId="20" xfId="0" applyFont="1" applyBorder="1" applyAlignment="1" applyProtection="1">
      <alignment horizontal="center"/>
    </xf>
    <xf numFmtId="0" fontId="25" fillId="0" borderId="20" xfId="0" applyFont="1" applyBorder="1" applyAlignment="1" applyProtection="1">
      <alignment horizontal="center" vertical="center"/>
      <protection locked="0"/>
    </xf>
    <xf numFmtId="0" fontId="26" fillId="0" borderId="20" xfId="0" applyFont="1" applyBorder="1" applyAlignment="1" applyProtection="1">
      <alignment horizontal="center" vertical="center"/>
      <protection locked="0"/>
    </xf>
    <xf numFmtId="0" fontId="56" fillId="0" borderId="46" xfId="0" applyFont="1" applyBorder="1" applyAlignment="1" applyProtection="1">
      <alignment horizontal="center" vertical="center" wrapText="1"/>
      <protection locked="0"/>
    </xf>
    <xf numFmtId="0" fontId="56" fillId="0" borderId="47" xfId="0" applyFont="1" applyBorder="1" applyAlignment="1" applyProtection="1">
      <alignment horizontal="center" vertical="center" wrapText="1"/>
      <protection locked="0"/>
    </xf>
    <xf numFmtId="0" fontId="57" fillId="0" borderId="46" xfId="0" applyFont="1" applyBorder="1" applyAlignment="1" applyProtection="1">
      <alignment horizontal="center" vertical="center" wrapText="1"/>
      <protection locked="0"/>
    </xf>
    <xf numFmtId="0" fontId="57" fillId="0" borderId="47" xfId="0" applyFont="1" applyBorder="1" applyAlignment="1" applyProtection="1">
      <alignment horizontal="center" vertical="center" wrapText="1"/>
      <protection locked="0"/>
    </xf>
    <xf numFmtId="0" fontId="56" fillId="0" borderId="14" xfId="0" applyFont="1" applyBorder="1" applyAlignment="1" applyProtection="1">
      <alignment horizontal="center" vertical="center" wrapText="1"/>
      <protection locked="0"/>
    </xf>
    <xf numFmtId="0" fontId="46" fillId="28" borderId="13" xfId="0" applyFont="1" applyFill="1" applyBorder="1" applyAlignment="1" applyProtection="1">
      <alignment horizontal="center" vertical="center"/>
    </xf>
    <xf numFmtId="0" fontId="47" fillId="33" borderId="19" xfId="0" applyFont="1" applyFill="1" applyBorder="1" applyAlignment="1" applyProtection="1">
      <alignment horizontal="center" vertical="center"/>
    </xf>
    <xf numFmtId="0" fontId="38" fillId="30" borderId="13" xfId="0" applyFont="1" applyFill="1" applyBorder="1" applyAlignment="1" applyProtection="1">
      <alignment horizontal="center" vertical="center" wrapText="1"/>
      <protection locked="0"/>
    </xf>
    <xf numFmtId="2" fontId="45" fillId="27" borderId="10" xfId="35" applyFont="1" applyFill="1" applyBorder="1" applyAlignment="1" applyProtection="1">
      <alignment horizontal="center" vertical="center" wrapText="1"/>
    </xf>
    <xf numFmtId="2" fontId="45" fillId="27" borderId="11" xfId="35" applyFont="1" applyFill="1" applyBorder="1" applyAlignment="1" applyProtection="1">
      <alignment horizontal="center" vertical="center" wrapText="1"/>
    </xf>
    <xf numFmtId="2" fontId="45" fillId="27" borderId="12" xfId="35" applyFont="1" applyFill="1" applyBorder="1" applyAlignment="1" applyProtection="1">
      <alignment horizontal="center" vertical="center" wrapText="1"/>
    </xf>
    <xf numFmtId="2" fontId="45" fillId="26" borderId="10" xfId="35" applyFont="1" applyFill="1" applyBorder="1" applyAlignment="1" applyProtection="1">
      <alignment horizontal="center" vertical="center" wrapText="1"/>
    </xf>
    <xf numFmtId="2" fontId="45" fillId="26" borderId="11" xfId="35" applyFont="1" applyFill="1" applyBorder="1" applyAlignment="1" applyProtection="1">
      <alignment horizontal="center" vertical="center" wrapText="1"/>
    </xf>
    <xf numFmtId="2" fontId="45" fillId="26" borderId="12" xfId="35" applyFont="1" applyFill="1" applyBorder="1" applyAlignment="1" applyProtection="1">
      <alignment horizontal="center" vertical="center" wrapText="1"/>
    </xf>
  </cellXfs>
  <cellStyles count="47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Neutro" xfId="32" builtinId="28" customBuiltin="1"/>
    <cellStyle name="Normal" xfId="0" builtinId="0"/>
    <cellStyle name="Normal 2" xfId="33" xr:uid="{00000000-0005-0000-0000-000020000000}"/>
    <cellStyle name="Normal_PT-2000-B-105-REV0" xfId="34" xr:uid="{00000000-0005-0000-0000-000021000000}"/>
    <cellStyle name="Normal_SAPGERAL" xfId="35" xr:uid="{00000000-0005-0000-0000-000022000000}"/>
    <cellStyle name="Nota" xfId="36" builtinId="10" customBuiltin="1"/>
    <cellStyle name="Porcentagem" xfId="37" builtinId="5"/>
    <cellStyle name="Ruim" xfId="31" builtinId="27" customBuiltin="1"/>
    <cellStyle name="Saída" xfId="38" builtinId="21" customBuiltin="1"/>
    <cellStyle name="Texto de Aviso" xfId="39" builtinId="11" customBuiltin="1"/>
    <cellStyle name="Texto Explicativo" xfId="40" builtinId="53" customBuiltin="1"/>
    <cellStyle name="Título" xfId="41" builtinId="15" customBuiltin="1"/>
    <cellStyle name="Título 1" xfId="42" builtinId="16" customBuiltin="1"/>
    <cellStyle name="Título 2" xfId="43" builtinId="17" customBuiltin="1"/>
    <cellStyle name="Título 3" xfId="44" builtinId="18" customBuiltin="1"/>
    <cellStyle name="Título 4" xfId="45" builtinId="19" customBuiltin="1"/>
    <cellStyle name="Total" xfId="46" builtinId="25" customBuiltin="1"/>
  </cellStyles>
  <dxfs count="6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5" tint="-0.499984740745262"/>
      </font>
      <fill>
        <patternFill>
          <bgColor rgb="FFCCFF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</dxfs>
  <tableStyles count="0" defaultTableStyle="TableStyleMedium9" defaultPivotStyle="PivotStyleLight16"/>
  <colors>
    <mruColors>
      <color rgb="FFFFCCCC"/>
      <color rgb="FFE7FFFB"/>
      <color rgb="FFCCFFCC"/>
      <color rgb="FF33CC33"/>
      <color rgb="FF99FF99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Crit&#233;rio!A1"/><Relationship Id="rId2" Type="http://schemas.openxmlformats.org/officeDocument/2006/relationships/hyperlink" Target="#'Parecer T&#233;cnico'!A1"/><Relationship Id="rId1" Type="http://schemas.openxmlformats.org/officeDocument/2006/relationships/hyperlink" Target="#Instru&#231;&#245;es!A1"/><Relationship Id="rId4" Type="http://schemas.openxmlformats.org/officeDocument/2006/relationships/hyperlink" Target="#Classifica&#231;&#227;o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Instru&#231;&#245;es!A1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hyperlink" Target="#Classifica&#231;&#227;o!A1"/><Relationship Id="rId5" Type="http://schemas.openxmlformats.org/officeDocument/2006/relationships/hyperlink" Target="#Crit&#233;rio!A1"/><Relationship Id="rId4" Type="http://schemas.openxmlformats.org/officeDocument/2006/relationships/hyperlink" Target="#'Parecer T&#233;cnico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Crit&#233;rio!A1"/><Relationship Id="rId2" Type="http://schemas.openxmlformats.org/officeDocument/2006/relationships/hyperlink" Target="#'Parecer T&#233;cnico'!A1"/><Relationship Id="rId1" Type="http://schemas.openxmlformats.org/officeDocument/2006/relationships/hyperlink" Target="#Instru&#231;&#245;es!A1"/><Relationship Id="rId4" Type="http://schemas.openxmlformats.org/officeDocument/2006/relationships/hyperlink" Target="#Classifica&#231;&#227;o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Crit&#233;rio!A1"/><Relationship Id="rId2" Type="http://schemas.openxmlformats.org/officeDocument/2006/relationships/hyperlink" Target="#'Parecer T&#233;cnico'!A1"/><Relationship Id="rId1" Type="http://schemas.openxmlformats.org/officeDocument/2006/relationships/hyperlink" Target="#Instru&#231;&#245;es!A1"/><Relationship Id="rId4" Type="http://schemas.openxmlformats.org/officeDocument/2006/relationships/hyperlink" Target="#Classifica&#231;&#227;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383989</xdr:colOff>
      <xdr:row>1</xdr:row>
      <xdr:rowOff>14941</xdr:rowOff>
    </xdr:to>
    <xdr:sp macro="" textlink="">
      <xdr:nvSpPr>
        <xdr:cNvPr id="3" name="CaixaDeTexto 2">
          <a:hlinkClick xmlns:r="http://schemas.openxmlformats.org/officeDocument/2006/relationships" r:id="rId1" tooltip="Instruções"/>
          <a:extLst>
            <a:ext uri="{FF2B5EF4-FFF2-40B4-BE49-F238E27FC236}">
              <a16:creationId xmlns:a16="http://schemas.microsoft.com/office/drawing/2014/main" id="{61B5630B-226E-4581-8008-3A1B66D42683}"/>
            </a:ext>
          </a:extLst>
        </xdr:cNvPr>
        <xdr:cNvSpPr txBox="1"/>
      </xdr:nvSpPr>
      <xdr:spPr>
        <a:xfrm>
          <a:off x="321235" y="0"/>
          <a:ext cx="1168401" cy="246529"/>
        </a:xfrm>
        <a:prstGeom prst="rect">
          <a:avLst/>
        </a:prstGeom>
        <a:solidFill>
          <a:schemeClr val="accent2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solidFill>
                <a:schemeClr val="bg1"/>
              </a:solidFill>
            </a:rPr>
            <a:t>Instruções</a:t>
          </a:r>
        </a:p>
      </xdr:txBody>
    </xdr:sp>
    <xdr:clientData/>
  </xdr:twoCellAnchor>
  <xdr:twoCellAnchor>
    <xdr:from>
      <xdr:col>2</xdr:col>
      <xdr:colOff>608105</xdr:colOff>
      <xdr:row>0</xdr:row>
      <xdr:rowOff>0</xdr:rowOff>
    </xdr:from>
    <xdr:to>
      <xdr:col>3</xdr:col>
      <xdr:colOff>582706</xdr:colOff>
      <xdr:row>1</xdr:row>
      <xdr:rowOff>14941</xdr:rowOff>
    </xdr:to>
    <xdr:sp macro="" textlink="">
      <xdr:nvSpPr>
        <xdr:cNvPr id="4" name="CaixaDeTexto 3">
          <a:hlinkClick xmlns:r="http://schemas.openxmlformats.org/officeDocument/2006/relationships" r:id="rId2" tooltip="Parecer Técnico"/>
          <a:extLst>
            <a:ext uri="{FF2B5EF4-FFF2-40B4-BE49-F238E27FC236}">
              <a16:creationId xmlns:a16="http://schemas.microsoft.com/office/drawing/2014/main" id="{CBCCACA0-E860-4437-8AB5-F030DC6E5EB3}"/>
            </a:ext>
          </a:extLst>
        </xdr:cNvPr>
        <xdr:cNvSpPr txBox="1"/>
      </xdr:nvSpPr>
      <xdr:spPr>
        <a:xfrm>
          <a:off x="1713752" y="0"/>
          <a:ext cx="1423895" cy="2465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solidFill>
                <a:schemeClr val="bg1"/>
              </a:solidFill>
            </a:rPr>
            <a:t>Parecer</a:t>
          </a:r>
          <a:r>
            <a:rPr lang="pt-BR" sz="1100" b="1" baseline="0">
              <a:solidFill>
                <a:schemeClr val="bg1"/>
              </a:solidFill>
            </a:rPr>
            <a:t> Técnico</a:t>
          </a:r>
          <a:endParaRPr lang="pt-BR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693271</xdr:colOff>
      <xdr:row>0</xdr:row>
      <xdr:rowOff>0</xdr:rowOff>
    </xdr:from>
    <xdr:to>
      <xdr:col>3</xdr:col>
      <xdr:colOff>2442883</xdr:colOff>
      <xdr:row>1</xdr:row>
      <xdr:rowOff>14941</xdr:rowOff>
    </xdr:to>
    <xdr:sp macro="" textlink="">
      <xdr:nvSpPr>
        <xdr:cNvPr id="5" name="CaixaDeTexto 4">
          <a:hlinkClick xmlns:r="http://schemas.openxmlformats.org/officeDocument/2006/relationships" r:id="rId3" tooltip="Critérios e Avaliações"/>
          <a:extLst>
            <a:ext uri="{FF2B5EF4-FFF2-40B4-BE49-F238E27FC236}">
              <a16:creationId xmlns:a16="http://schemas.microsoft.com/office/drawing/2014/main" id="{54203D45-0757-4FB9-B32A-940BB857A583}"/>
            </a:ext>
          </a:extLst>
        </xdr:cNvPr>
        <xdr:cNvSpPr txBox="1"/>
      </xdr:nvSpPr>
      <xdr:spPr>
        <a:xfrm>
          <a:off x="3248212" y="0"/>
          <a:ext cx="1749612" cy="2465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solidFill>
                <a:schemeClr val="bg1"/>
              </a:solidFill>
            </a:rPr>
            <a:t>Critério e Avaliações</a:t>
          </a:r>
        </a:p>
      </xdr:txBody>
    </xdr:sp>
    <xdr:clientData/>
  </xdr:twoCellAnchor>
  <xdr:twoCellAnchor>
    <xdr:from>
      <xdr:col>3</xdr:col>
      <xdr:colOff>2516094</xdr:colOff>
      <xdr:row>0</xdr:row>
      <xdr:rowOff>0</xdr:rowOff>
    </xdr:from>
    <xdr:to>
      <xdr:col>3</xdr:col>
      <xdr:colOff>4011706</xdr:colOff>
      <xdr:row>1</xdr:row>
      <xdr:rowOff>7471</xdr:rowOff>
    </xdr:to>
    <xdr:sp macro="" textlink="">
      <xdr:nvSpPr>
        <xdr:cNvPr id="6" name="CaixaDeTexto 5">
          <a:hlinkClick xmlns:r="http://schemas.openxmlformats.org/officeDocument/2006/relationships" r:id="rId4" tooltip="Classificação"/>
          <a:extLst>
            <a:ext uri="{FF2B5EF4-FFF2-40B4-BE49-F238E27FC236}">
              <a16:creationId xmlns:a16="http://schemas.microsoft.com/office/drawing/2014/main" id="{5B193233-F341-4D79-8D45-6D272608A9E5}"/>
            </a:ext>
          </a:extLst>
        </xdr:cNvPr>
        <xdr:cNvSpPr txBox="1"/>
      </xdr:nvSpPr>
      <xdr:spPr>
        <a:xfrm>
          <a:off x="5071035" y="0"/>
          <a:ext cx="1495612" cy="2390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solidFill>
                <a:schemeClr val="bg1"/>
              </a:solidFill>
            </a:rPr>
            <a:t>Classificação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14941</xdr:colOff>
      <xdr:row>7</xdr:row>
      <xdr:rowOff>29882</xdr:rowOff>
    </xdr:from>
    <xdr:to>
      <xdr:col>2</xdr:col>
      <xdr:colOff>1589</xdr:colOff>
      <xdr:row>9</xdr:row>
      <xdr:rowOff>104587</xdr:rowOff>
    </xdr:to>
    <xdr:pic>
      <xdr:nvPicPr>
        <xdr:cNvPr id="3" name="Gráfico 2">
          <a:extLst>
            <a:ext uri="{FF2B5EF4-FFF2-40B4-BE49-F238E27FC236}">
              <a16:creationId xmlns:a16="http://schemas.microsoft.com/office/drawing/2014/main" id="{B4CC064F-4C35-4E22-8D14-555F4EAEC8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4941" y="418353"/>
          <a:ext cx="1548748" cy="463176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1168401</xdr:colOff>
      <xdr:row>1</xdr:row>
      <xdr:rowOff>14941</xdr:rowOff>
    </xdr:to>
    <xdr:sp macro="" textlink="">
      <xdr:nvSpPr>
        <xdr:cNvPr id="7" name="CaixaDeTexto 6">
          <a:hlinkClick xmlns:r="http://schemas.openxmlformats.org/officeDocument/2006/relationships" r:id="rId3" tooltip="Instruções"/>
          <a:extLst>
            <a:ext uri="{FF2B5EF4-FFF2-40B4-BE49-F238E27FC236}">
              <a16:creationId xmlns:a16="http://schemas.microsoft.com/office/drawing/2014/main" id="{5F1A63C2-F344-423E-B11E-5F71223E5591}"/>
            </a:ext>
          </a:extLst>
        </xdr:cNvPr>
        <xdr:cNvSpPr txBox="1"/>
      </xdr:nvSpPr>
      <xdr:spPr>
        <a:xfrm>
          <a:off x="321235" y="0"/>
          <a:ext cx="1168401" cy="2465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solidFill>
                <a:schemeClr val="bg1"/>
              </a:solidFill>
            </a:rPr>
            <a:t>Instruções</a:t>
          </a:r>
        </a:p>
      </xdr:txBody>
    </xdr:sp>
    <xdr:clientData/>
  </xdr:twoCellAnchor>
  <xdr:twoCellAnchor>
    <xdr:from>
      <xdr:col>1</xdr:col>
      <xdr:colOff>1392517</xdr:colOff>
      <xdr:row>0</xdr:row>
      <xdr:rowOff>0</xdr:rowOff>
    </xdr:from>
    <xdr:to>
      <xdr:col>3</xdr:col>
      <xdr:colOff>194235</xdr:colOff>
      <xdr:row>1</xdr:row>
      <xdr:rowOff>14941</xdr:rowOff>
    </xdr:to>
    <xdr:sp macro="" textlink="">
      <xdr:nvSpPr>
        <xdr:cNvPr id="12" name="CaixaDeTexto 11">
          <a:hlinkClick xmlns:r="http://schemas.openxmlformats.org/officeDocument/2006/relationships" r:id="rId4" tooltip="Parecer Técnico"/>
          <a:extLst>
            <a:ext uri="{FF2B5EF4-FFF2-40B4-BE49-F238E27FC236}">
              <a16:creationId xmlns:a16="http://schemas.microsoft.com/office/drawing/2014/main" id="{D4257575-367D-4112-BD3E-59D90EB3F965}"/>
            </a:ext>
          </a:extLst>
        </xdr:cNvPr>
        <xdr:cNvSpPr txBox="1"/>
      </xdr:nvSpPr>
      <xdr:spPr>
        <a:xfrm>
          <a:off x="1713752" y="0"/>
          <a:ext cx="1423895" cy="246529"/>
        </a:xfrm>
        <a:prstGeom prst="rect">
          <a:avLst/>
        </a:prstGeom>
        <a:solidFill>
          <a:schemeClr val="accent2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solidFill>
                <a:schemeClr val="bg1"/>
              </a:solidFill>
            </a:rPr>
            <a:t>Parecer</a:t>
          </a:r>
          <a:r>
            <a:rPr lang="pt-BR" sz="1100" b="1" baseline="0">
              <a:solidFill>
                <a:schemeClr val="bg1"/>
              </a:solidFill>
            </a:rPr>
            <a:t> Técnico</a:t>
          </a:r>
          <a:endParaRPr lang="pt-BR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304800</xdr:colOff>
      <xdr:row>0</xdr:row>
      <xdr:rowOff>0</xdr:rowOff>
    </xdr:from>
    <xdr:to>
      <xdr:col>5</xdr:col>
      <xdr:colOff>306295</xdr:colOff>
      <xdr:row>1</xdr:row>
      <xdr:rowOff>14941</xdr:rowOff>
    </xdr:to>
    <xdr:sp macro="" textlink="">
      <xdr:nvSpPr>
        <xdr:cNvPr id="13" name="CaixaDeTexto 12">
          <a:hlinkClick xmlns:r="http://schemas.openxmlformats.org/officeDocument/2006/relationships" r:id="rId5" tooltip="Critérios e Avaliações"/>
          <a:extLst>
            <a:ext uri="{FF2B5EF4-FFF2-40B4-BE49-F238E27FC236}">
              <a16:creationId xmlns:a16="http://schemas.microsoft.com/office/drawing/2014/main" id="{CBA7B941-F38F-451C-8891-B6C85CA8E958}"/>
            </a:ext>
          </a:extLst>
        </xdr:cNvPr>
        <xdr:cNvSpPr txBox="1"/>
      </xdr:nvSpPr>
      <xdr:spPr>
        <a:xfrm>
          <a:off x="3248212" y="0"/>
          <a:ext cx="1749612" cy="2465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solidFill>
                <a:schemeClr val="bg1"/>
              </a:solidFill>
            </a:rPr>
            <a:t>Critério e Avaliações</a:t>
          </a:r>
        </a:p>
      </xdr:txBody>
    </xdr:sp>
    <xdr:clientData/>
  </xdr:twoCellAnchor>
  <xdr:twoCellAnchor>
    <xdr:from>
      <xdr:col>5</xdr:col>
      <xdr:colOff>379506</xdr:colOff>
      <xdr:row>0</xdr:row>
      <xdr:rowOff>0</xdr:rowOff>
    </xdr:from>
    <xdr:to>
      <xdr:col>6</xdr:col>
      <xdr:colOff>1001059</xdr:colOff>
      <xdr:row>1</xdr:row>
      <xdr:rowOff>7471</xdr:rowOff>
    </xdr:to>
    <xdr:sp macro="" textlink="">
      <xdr:nvSpPr>
        <xdr:cNvPr id="14" name="CaixaDeTexto 13">
          <a:hlinkClick xmlns:r="http://schemas.openxmlformats.org/officeDocument/2006/relationships" r:id="rId6" tooltip="Classificação"/>
          <a:extLst>
            <a:ext uri="{FF2B5EF4-FFF2-40B4-BE49-F238E27FC236}">
              <a16:creationId xmlns:a16="http://schemas.microsoft.com/office/drawing/2014/main" id="{9DD804A0-72E1-4364-A4CD-4C184F83EDB2}"/>
            </a:ext>
          </a:extLst>
        </xdr:cNvPr>
        <xdr:cNvSpPr txBox="1"/>
      </xdr:nvSpPr>
      <xdr:spPr>
        <a:xfrm>
          <a:off x="5071035" y="0"/>
          <a:ext cx="1495612" cy="2390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solidFill>
                <a:schemeClr val="bg1"/>
              </a:solidFill>
            </a:rPr>
            <a:t>Classificação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750048</xdr:colOff>
      <xdr:row>1</xdr:row>
      <xdr:rowOff>14941</xdr:rowOff>
    </xdr:to>
    <xdr:sp macro="" textlink="">
      <xdr:nvSpPr>
        <xdr:cNvPr id="9" name="CaixaDeTexto 8">
          <a:hlinkClick xmlns:r="http://schemas.openxmlformats.org/officeDocument/2006/relationships" r:id="rId1" tooltip="Instruções"/>
          <a:extLst>
            <a:ext uri="{FF2B5EF4-FFF2-40B4-BE49-F238E27FC236}">
              <a16:creationId xmlns:a16="http://schemas.microsoft.com/office/drawing/2014/main" id="{3000B6F7-0DE3-475C-834B-2F63EA963EB9}"/>
            </a:ext>
          </a:extLst>
        </xdr:cNvPr>
        <xdr:cNvSpPr txBox="1"/>
      </xdr:nvSpPr>
      <xdr:spPr>
        <a:xfrm>
          <a:off x="321235" y="0"/>
          <a:ext cx="1168401" cy="2465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solidFill>
                <a:schemeClr val="bg1"/>
              </a:solidFill>
            </a:rPr>
            <a:t>Instruções</a:t>
          </a:r>
        </a:p>
      </xdr:txBody>
    </xdr:sp>
    <xdr:clientData/>
  </xdr:twoCellAnchor>
  <xdr:twoCellAnchor>
    <xdr:from>
      <xdr:col>2</xdr:col>
      <xdr:colOff>974164</xdr:colOff>
      <xdr:row>0</xdr:row>
      <xdr:rowOff>0</xdr:rowOff>
    </xdr:from>
    <xdr:to>
      <xdr:col>2</xdr:col>
      <xdr:colOff>2398059</xdr:colOff>
      <xdr:row>1</xdr:row>
      <xdr:rowOff>14941</xdr:rowOff>
    </xdr:to>
    <xdr:sp macro="" textlink="">
      <xdr:nvSpPr>
        <xdr:cNvPr id="10" name="CaixaDeTexto 9">
          <a:hlinkClick xmlns:r="http://schemas.openxmlformats.org/officeDocument/2006/relationships" r:id="rId2" tooltip="Parecer Técnico"/>
          <a:extLst>
            <a:ext uri="{FF2B5EF4-FFF2-40B4-BE49-F238E27FC236}">
              <a16:creationId xmlns:a16="http://schemas.microsoft.com/office/drawing/2014/main" id="{06253E6E-F334-4C4A-A6D1-FE2945F0BFF6}"/>
            </a:ext>
          </a:extLst>
        </xdr:cNvPr>
        <xdr:cNvSpPr txBox="1"/>
      </xdr:nvSpPr>
      <xdr:spPr>
        <a:xfrm>
          <a:off x="1713752" y="0"/>
          <a:ext cx="1423895" cy="2465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solidFill>
                <a:schemeClr val="bg1"/>
              </a:solidFill>
            </a:rPr>
            <a:t>Parecer</a:t>
          </a:r>
          <a:r>
            <a:rPr lang="pt-BR" sz="1100" b="1" baseline="0">
              <a:solidFill>
                <a:schemeClr val="bg1"/>
              </a:solidFill>
            </a:rPr>
            <a:t> Técnico</a:t>
          </a:r>
          <a:endParaRPr lang="pt-BR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2508624</xdr:colOff>
      <xdr:row>0</xdr:row>
      <xdr:rowOff>0</xdr:rowOff>
    </xdr:from>
    <xdr:to>
      <xdr:col>2</xdr:col>
      <xdr:colOff>4258236</xdr:colOff>
      <xdr:row>1</xdr:row>
      <xdr:rowOff>14941</xdr:rowOff>
    </xdr:to>
    <xdr:sp macro="" textlink="">
      <xdr:nvSpPr>
        <xdr:cNvPr id="11" name="CaixaDeTexto 10">
          <a:hlinkClick xmlns:r="http://schemas.openxmlformats.org/officeDocument/2006/relationships" r:id="rId3" tooltip="Critérios e Avaliações"/>
          <a:extLst>
            <a:ext uri="{FF2B5EF4-FFF2-40B4-BE49-F238E27FC236}">
              <a16:creationId xmlns:a16="http://schemas.microsoft.com/office/drawing/2014/main" id="{7E86520C-4A56-4B5D-8089-19A47ABD047E}"/>
            </a:ext>
          </a:extLst>
        </xdr:cNvPr>
        <xdr:cNvSpPr txBox="1"/>
      </xdr:nvSpPr>
      <xdr:spPr>
        <a:xfrm>
          <a:off x="3248212" y="0"/>
          <a:ext cx="1749612" cy="246529"/>
        </a:xfrm>
        <a:prstGeom prst="rect">
          <a:avLst/>
        </a:prstGeom>
        <a:solidFill>
          <a:schemeClr val="accent2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solidFill>
                <a:schemeClr val="bg1"/>
              </a:solidFill>
            </a:rPr>
            <a:t>Critério e Avaliações</a:t>
          </a:r>
        </a:p>
      </xdr:txBody>
    </xdr:sp>
    <xdr:clientData/>
  </xdr:twoCellAnchor>
  <xdr:twoCellAnchor>
    <xdr:from>
      <xdr:col>2</xdr:col>
      <xdr:colOff>4331447</xdr:colOff>
      <xdr:row>0</xdr:row>
      <xdr:rowOff>0</xdr:rowOff>
    </xdr:from>
    <xdr:to>
      <xdr:col>3</xdr:col>
      <xdr:colOff>687294</xdr:colOff>
      <xdr:row>1</xdr:row>
      <xdr:rowOff>7471</xdr:rowOff>
    </xdr:to>
    <xdr:sp macro="" textlink="">
      <xdr:nvSpPr>
        <xdr:cNvPr id="12" name="CaixaDeTexto 11">
          <a:hlinkClick xmlns:r="http://schemas.openxmlformats.org/officeDocument/2006/relationships" r:id="rId4" tooltip="Classificação"/>
          <a:extLst>
            <a:ext uri="{FF2B5EF4-FFF2-40B4-BE49-F238E27FC236}">
              <a16:creationId xmlns:a16="http://schemas.microsoft.com/office/drawing/2014/main" id="{3DA827A9-3A89-4547-A4B8-739AA4BC5124}"/>
            </a:ext>
          </a:extLst>
        </xdr:cNvPr>
        <xdr:cNvSpPr txBox="1"/>
      </xdr:nvSpPr>
      <xdr:spPr>
        <a:xfrm>
          <a:off x="5071035" y="0"/>
          <a:ext cx="1495612" cy="2390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solidFill>
                <a:schemeClr val="bg1"/>
              </a:solidFill>
            </a:rPr>
            <a:t>Classificação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383989</xdr:colOff>
      <xdr:row>1</xdr:row>
      <xdr:rowOff>14941</xdr:rowOff>
    </xdr:to>
    <xdr:sp macro="" textlink="">
      <xdr:nvSpPr>
        <xdr:cNvPr id="9" name="CaixaDeTexto 8">
          <a:hlinkClick xmlns:r="http://schemas.openxmlformats.org/officeDocument/2006/relationships" r:id="rId1" tooltip="Instruções"/>
          <a:extLst>
            <a:ext uri="{FF2B5EF4-FFF2-40B4-BE49-F238E27FC236}">
              <a16:creationId xmlns:a16="http://schemas.microsoft.com/office/drawing/2014/main" id="{D5315752-E15D-4AA9-ADC4-214BD328A59B}"/>
            </a:ext>
          </a:extLst>
        </xdr:cNvPr>
        <xdr:cNvSpPr txBox="1"/>
      </xdr:nvSpPr>
      <xdr:spPr>
        <a:xfrm>
          <a:off x="321235" y="0"/>
          <a:ext cx="1168401" cy="2465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solidFill>
                <a:schemeClr val="bg1"/>
              </a:solidFill>
            </a:rPr>
            <a:t>Instruções</a:t>
          </a:r>
        </a:p>
      </xdr:txBody>
    </xdr:sp>
    <xdr:clientData/>
  </xdr:twoCellAnchor>
  <xdr:twoCellAnchor>
    <xdr:from>
      <xdr:col>2</xdr:col>
      <xdr:colOff>608105</xdr:colOff>
      <xdr:row>0</xdr:row>
      <xdr:rowOff>0</xdr:rowOff>
    </xdr:from>
    <xdr:to>
      <xdr:col>3</xdr:col>
      <xdr:colOff>112059</xdr:colOff>
      <xdr:row>1</xdr:row>
      <xdr:rowOff>14941</xdr:rowOff>
    </xdr:to>
    <xdr:sp macro="" textlink="">
      <xdr:nvSpPr>
        <xdr:cNvPr id="10" name="CaixaDeTexto 9">
          <a:hlinkClick xmlns:r="http://schemas.openxmlformats.org/officeDocument/2006/relationships" r:id="rId2" tooltip="Parecer Técnico"/>
          <a:extLst>
            <a:ext uri="{FF2B5EF4-FFF2-40B4-BE49-F238E27FC236}">
              <a16:creationId xmlns:a16="http://schemas.microsoft.com/office/drawing/2014/main" id="{7F639168-7497-4C76-A5AD-B52F1E4E0F53}"/>
            </a:ext>
          </a:extLst>
        </xdr:cNvPr>
        <xdr:cNvSpPr txBox="1"/>
      </xdr:nvSpPr>
      <xdr:spPr>
        <a:xfrm>
          <a:off x="1713752" y="0"/>
          <a:ext cx="1423895" cy="2465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solidFill>
                <a:schemeClr val="bg1"/>
              </a:solidFill>
            </a:rPr>
            <a:t>Parecer</a:t>
          </a:r>
          <a:r>
            <a:rPr lang="pt-BR" sz="1100" b="1" baseline="0">
              <a:solidFill>
                <a:schemeClr val="bg1"/>
              </a:solidFill>
            </a:rPr>
            <a:t> Técnico</a:t>
          </a:r>
          <a:endParaRPr lang="pt-BR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222624</xdr:colOff>
      <xdr:row>0</xdr:row>
      <xdr:rowOff>0</xdr:rowOff>
    </xdr:from>
    <xdr:to>
      <xdr:col>5</xdr:col>
      <xdr:colOff>403412</xdr:colOff>
      <xdr:row>1</xdr:row>
      <xdr:rowOff>14941</xdr:rowOff>
    </xdr:to>
    <xdr:sp macro="" textlink="">
      <xdr:nvSpPr>
        <xdr:cNvPr id="11" name="CaixaDeTexto 10">
          <a:hlinkClick xmlns:r="http://schemas.openxmlformats.org/officeDocument/2006/relationships" r:id="rId3" tooltip="Critérios e Avaliações"/>
          <a:extLst>
            <a:ext uri="{FF2B5EF4-FFF2-40B4-BE49-F238E27FC236}">
              <a16:creationId xmlns:a16="http://schemas.microsoft.com/office/drawing/2014/main" id="{ABDCECDD-49E1-48C6-A392-693A6979EEBC}"/>
            </a:ext>
          </a:extLst>
        </xdr:cNvPr>
        <xdr:cNvSpPr txBox="1"/>
      </xdr:nvSpPr>
      <xdr:spPr>
        <a:xfrm>
          <a:off x="3248212" y="0"/>
          <a:ext cx="1749612" cy="2465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solidFill>
                <a:schemeClr val="bg1"/>
              </a:solidFill>
            </a:rPr>
            <a:t>Critério e Avaliações</a:t>
          </a:r>
        </a:p>
      </xdr:txBody>
    </xdr:sp>
    <xdr:clientData/>
  </xdr:twoCellAnchor>
  <xdr:twoCellAnchor>
    <xdr:from>
      <xdr:col>5</xdr:col>
      <xdr:colOff>476623</xdr:colOff>
      <xdr:row>0</xdr:row>
      <xdr:rowOff>0</xdr:rowOff>
    </xdr:from>
    <xdr:to>
      <xdr:col>8</xdr:col>
      <xdr:colOff>74706</xdr:colOff>
      <xdr:row>1</xdr:row>
      <xdr:rowOff>7471</xdr:rowOff>
    </xdr:to>
    <xdr:sp macro="" textlink="">
      <xdr:nvSpPr>
        <xdr:cNvPr id="12" name="CaixaDeTexto 11">
          <a:hlinkClick xmlns:r="http://schemas.openxmlformats.org/officeDocument/2006/relationships" r:id="rId4" tooltip="Classificação"/>
          <a:extLst>
            <a:ext uri="{FF2B5EF4-FFF2-40B4-BE49-F238E27FC236}">
              <a16:creationId xmlns:a16="http://schemas.microsoft.com/office/drawing/2014/main" id="{6BB67349-1F42-4F0B-83F0-7D319ED505CB}"/>
            </a:ext>
          </a:extLst>
        </xdr:cNvPr>
        <xdr:cNvSpPr txBox="1"/>
      </xdr:nvSpPr>
      <xdr:spPr>
        <a:xfrm>
          <a:off x="5071035" y="0"/>
          <a:ext cx="1495612" cy="239059"/>
        </a:xfrm>
        <a:prstGeom prst="rect">
          <a:avLst/>
        </a:prstGeom>
        <a:solidFill>
          <a:schemeClr val="accent2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solidFill>
                <a:schemeClr val="bg1"/>
              </a:solidFill>
            </a:rPr>
            <a:t>Classificação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Fundação Renova">
  <a:themeElements>
    <a:clrScheme name="FUNDACA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F26622"/>
      </a:accent1>
      <a:accent2>
        <a:srgbClr val="00A88E"/>
      </a:accent2>
      <a:accent3>
        <a:srgbClr val="2F3192"/>
      </a:accent3>
      <a:accent4>
        <a:srgbClr val="F8AB84"/>
      </a:accent4>
      <a:accent5>
        <a:srgbClr val="6DFFE7"/>
      </a:accent5>
      <a:accent6>
        <a:srgbClr val="9092DC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6F7C7-0946-49F3-894A-65656F4B7F2A}">
  <sheetPr codeName="Planilha1">
    <tabColor theme="0"/>
  </sheetPr>
  <dimension ref="A1:H21"/>
  <sheetViews>
    <sheetView showGridLines="0" showRowColHeaders="0" zoomScale="85" zoomScaleNormal="85" workbookViewId="0"/>
  </sheetViews>
  <sheetFormatPr defaultColWidth="8.7109375" defaultRowHeight="18.75" x14ac:dyDescent="0.3"/>
  <cols>
    <col min="1" max="1" width="4.5703125" style="73" customWidth="1"/>
    <col min="2" max="2" width="11.28515625" style="73" customWidth="1"/>
    <col min="3" max="3" width="20.7109375" style="73" bestFit="1" customWidth="1"/>
    <col min="4" max="4" width="110" style="73" customWidth="1"/>
    <col min="5" max="16384" width="8.7109375" style="73"/>
  </cols>
  <sheetData>
    <row r="1" spans="1:8" s="71" customFormat="1" x14ac:dyDescent="0.3">
      <c r="A1" s="71" t="s">
        <v>0</v>
      </c>
    </row>
    <row r="2" spans="1:8" s="72" customFormat="1" x14ac:dyDescent="0.3"/>
    <row r="3" spans="1:8" ht="10.5" customHeight="1" x14ac:dyDescent="0.3"/>
    <row r="4" spans="1:8" ht="26.25" x14ac:dyDescent="0.4">
      <c r="B4" s="74" t="s">
        <v>1</v>
      </c>
    </row>
    <row r="5" spans="1:8" ht="10.5" customHeight="1" x14ac:dyDescent="0.3"/>
    <row r="6" spans="1:8" ht="56.1" customHeight="1" x14ac:dyDescent="0.3">
      <c r="B6" s="75" t="s">
        <v>2</v>
      </c>
      <c r="C6" s="79" t="s">
        <v>3</v>
      </c>
      <c r="D6" s="77" t="s">
        <v>4</v>
      </c>
    </row>
    <row r="7" spans="1:8" ht="5.0999999999999996" customHeight="1" x14ac:dyDescent="0.3">
      <c r="B7" s="78"/>
      <c r="C7" s="78"/>
    </row>
    <row r="8" spans="1:8" ht="76.5" x14ac:dyDescent="0.3">
      <c r="B8" s="75" t="s">
        <v>5</v>
      </c>
      <c r="C8" s="76" t="s">
        <v>6</v>
      </c>
      <c r="D8" s="77" t="s">
        <v>7</v>
      </c>
    </row>
    <row r="9" spans="1:8" ht="5.0999999999999996" customHeight="1" x14ac:dyDescent="0.3">
      <c r="B9" s="78"/>
      <c r="C9" s="78"/>
    </row>
    <row r="10" spans="1:8" ht="56.1" customHeight="1" x14ac:dyDescent="0.3">
      <c r="B10" s="75" t="s">
        <v>8</v>
      </c>
      <c r="C10" s="79" t="s">
        <v>9</v>
      </c>
      <c r="D10" s="77" t="s">
        <v>10</v>
      </c>
    </row>
    <row r="12" spans="1:8" x14ac:dyDescent="0.3">
      <c r="B12" s="63"/>
      <c r="C12" s="63"/>
      <c r="D12" s="63"/>
      <c r="E12" s="63"/>
      <c r="F12" s="63"/>
      <c r="G12" s="63"/>
      <c r="H12" s="63"/>
    </row>
    <row r="13" spans="1:8" x14ac:dyDescent="0.3">
      <c r="B13" s="63"/>
      <c r="C13" s="87"/>
      <c r="D13" s="87"/>
      <c r="E13" s="63"/>
      <c r="F13" s="63"/>
      <c r="G13" s="63"/>
      <c r="H13" s="63"/>
    </row>
    <row r="14" spans="1:8" x14ac:dyDescent="0.3">
      <c r="B14" s="63"/>
      <c r="C14" s="87"/>
      <c r="D14" s="87"/>
      <c r="E14" s="63"/>
      <c r="F14" s="63"/>
      <c r="G14" s="63"/>
      <c r="H14" s="63"/>
    </row>
    <row r="15" spans="1:8" x14ac:dyDescent="0.3">
      <c r="B15" s="63"/>
      <c r="C15" s="87"/>
      <c r="D15" s="87"/>
      <c r="E15" s="63"/>
      <c r="F15" s="63"/>
      <c r="G15" s="63"/>
      <c r="H15" s="63"/>
    </row>
    <row r="16" spans="1:8" x14ac:dyDescent="0.3">
      <c r="B16" s="63"/>
      <c r="C16" s="87"/>
      <c r="D16" s="87"/>
      <c r="E16" s="63"/>
      <c r="F16" s="63"/>
      <c r="G16" s="63"/>
      <c r="H16" s="63"/>
    </row>
    <row r="17" spans="2:8" x14ac:dyDescent="0.3">
      <c r="B17" s="63"/>
      <c r="C17" s="87"/>
      <c r="D17" s="87"/>
      <c r="E17" s="63"/>
      <c r="F17" s="63"/>
      <c r="G17" s="63"/>
      <c r="H17" s="63"/>
    </row>
    <row r="18" spans="2:8" x14ac:dyDescent="0.3">
      <c r="B18" s="63"/>
      <c r="C18" s="63"/>
      <c r="D18" s="63"/>
      <c r="E18" s="63"/>
      <c r="F18" s="63"/>
      <c r="G18" s="63"/>
      <c r="H18" s="63"/>
    </row>
    <row r="19" spans="2:8" x14ac:dyDescent="0.3">
      <c r="B19" s="63"/>
      <c r="C19" s="63"/>
      <c r="D19" s="63"/>
      <c r="E19" s="63"/>
      <c r="F19" s="63"/>
      <c r="G19" s="63"/>
      <c r="H19" s="63"/>
    </row>
    <row r="20" spans="2:8" x14ac:dyDescent="0.3">
      <c r="B20" s="63"/>
      <c r="C20" s="63"/>
      <c r="D20" s="63"/>
      <c r="E20" s="63"/>
      <c r="F20" s="63"/>
      <c r="G20" s="63"/>
      <c r="H20" s="63"/>
    </row>
    <row r="21" spans="2:8" x14ac:dyDescent="0.3">
      <c r="B21" s="63"/>
      <c r="C21" s="63"/>
      <c r="D21" s="63"/>
      <c r="E21" s="63"/>
      <c r="F21" s="63"/>
      <c r="G21" s="63"/>
      <c r="H21" s="63"/>
    </row>
  </sheetData>
  <sheetProtection algorithmName="SHA-512" hashValue="zcFisPO3wFOwNJ4zH1EWZrzahxkCDD1XtMhQWoWR9ooP7YFUWTY/X8JhHRcFztSRAg8jJC1BgmxK3UXoQiGtiA==" saltValue="bqetxQfiiXFpUAu862UiUg==" spinCount="100000" sheet="1" objects="1" scenarios="1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">
    <tabColor theme="5" tint="-0.499984740745262"/>
    <pageSetUpPr fitToPage="1"/>
  </sheetPr>
  <dimension ref="B1:K47"/>
  <sheetViews>
    <sheetView showGridLines="0" showRowColHeaders="0" tabSelected="1" topLeftCell="A4" zoomScale="85" zoomScaleNormal="85" zoomScaleSheetLayoutView="100" workbookViewId="0"/>
  </sheetViews>
  <sheetFormatPr defaultColWidth="8" defaultRowHeight="15.75" x14ac:dyDescent="0.2"/>
  <cols>
    <col min="1" max="1" width="4.5703125" style="126" customWidth="1"/>
    <col min="2" max="2" width="23" style="126" customWidth="1"/>
    <col min="3" max="3" width="14.5703125" style="126" customWidth="1"/>
    <col min="4" max="6" width="12.5703125" style="126" customWidth="1"/>
    <col min="7" max="7" width="15" style="126" customWidth="1"/>
    <col min="8" max="8" width="18.140625" style="126" customWidth="1"/>
    <col min="9" max="16384" width="8" style="126"/>
  </cols>
  <sheetData>
    <row r="1" spans="2:11" s="71" customFormat="1" ht="18.75" x14ac:dyDescent="0.3"/>
    <row r="2" spans="2:11" s="72" customFormat="1" ht="18.75" x14ac:dyDescent="0.3"/>
    <row r="3" spans="2:11" ht="9.9499999999999993" customHeight="1" x14ac:dyDescent="0.2"/>
    <row r="4" spans="2:11" ht="26.25" x14ac:dyDescent="0.4">
      <c r="B4" s="74" t="s">
        <v>11</v>
      </c>
    </row>
    <row r="5" spans="2:11" ht="9.9499999999999993" customHeight="1" thickBot="1" x14ac:dyDescent="0.25"/>
    <row r="6" spans="2:11" s="127" customFormat="1" ht="15" customHeight="1" thickTop="1" thickBot="1" x14ac:dyDescent="0.3">
      <c r="B6" s="178"/>
      <c r="C6" s="141" t="s">
        <v>12</v>
      </c>
      <c r="D6" s="165" t="s">
        <v>13</v>
      </c>
      <c r="E6" s="165"/>
      <c r="F6" s="165"/>
      <c r="G6" s="64" t="s">
        <v>14</v>
      </c>
      <c r="H6" s="65" t="s">
        <v>15</v>
      </c>
      <c r="K6" s="128"/>
    </row>
    <row r="7" spans="2:11" s="127" customFormat="1" ht="15" customHeight="1" thickTop="1" thickBot="1" x14ac:dyDescent="0.3">
      <c r="B7" s="178"/>
      <c r="C7" s="179"/>
      <c r="D7" s="165"/>
      <c r="E7" s="165"/>
      <c r="F7" s="165"/>
      <c r="G7" s="64" t="s">
        <v>16</v>
      </c>
      <c r="H7" s="65">
        <v>3</v>
      </c>
    </row>
    <row r="8" spans="2:11" s="127" customFormat="1" ht="15" customHeight="1" thickTop="1" thickBot="1" x14ac:dyDescent="0.3">
      <c r="B8" s="178"/>
      <c r="C8" s="179"/>
      <c r="D8" s="165"/>
      <c r="E8" s="165"/>
      <c r="F8" s="165"/>
      <c r="G8" s="64" t="s">
        <v>17</v>
      </c>
      <c r="H8" s="65" t="s">
        <v>18</v>
      </c>
    </row>
    <row r="9" spans="2:11" s="127" customFormat="1" ht="15" customHeight="1" thickTop="1" thickBot="1" x14ac:dyDescent="0.3">
      <c r="B9" s="178"/>
      <c r="C9" s="179"/>
      <c r="D9" s="165"/>
      <c r="E9" s="165"/>
      <c r="F9" s="165"/>
      <c r="G9" s="64" t="s">
        <v>19</v>
      </c>
      <c r="H9" s="65" t="s">
        <v>20</v>
      </c>
    </row>
    <row r="10" spans="2:11" s="127" customFormat="1" ht="15" customHeight="1" thickTop="1" thickBot="1" x14ac:dyDescent="0.3">
      <c r="B10" s="178"/>
      <c r="C10" s="66" t="s">
        <v>21</v>
      </c>
      <c r="D10" s="165"/>
      <c r="E10" s="165"/>
      <c r="F10" s="165"/>
      <c r="G10" s="64" t="s">
        <v>22</v>
      </c>
      <c r="H10" s="67">
        <v>44084</v>
      </c>
    </row>
    <row r="11" spans="2:11" s="127" customFormat="1" ht="15" customHeight="1" thickTop="1" thickBot="1" x14ac:dyDescent="0.3">
      <c r="B11" s="178"/>
      <c r="C11" s="180"/>
      <c r="D11" s="165"/>
      <c r="E11" s="165"/>
      <c r="F11" s="165"/>
      <c r="G11" s="64" t="s">
        <v>23</v>
      </c>
      <c r="H11" s="65" t="s">
        <v>24</v>
      </c>
    </row>
    <row r="12" spans="2:11" s="127" customFormat="1" ht="15" customHeight="1" thickTop="1" thickBot="1" x14ac:dyDescent="0.3">
      <c r="B12" s="178"/>
      <c r="C12" s="180"/>
      <c r="D12" s="165"/>
      <c r="E12" s="165"/>
      <c r="F12" s="165"/>
      <c r="G12" s="64" t="s">
        <v>25</v>
      </c>
      <c r="H12" s="65" t="s">
        <v>26</v>
      </c>
    </row>
    <row r="13" spans="2:11" s="127" customFormat="1" ht="6" customHeight="1" thickTop="1" x14ac:dyDescent="0.25"/>
    <row r="14" spans="2:11" ht="12.75" customHeight="1" x14ac:dyDescent="0.2">
      <c r="B14" s="175" t="s">
        <v>27</v>
      </c>
      <c r="C14" s="176"/>
      <c r="D14" s="176"/>
      <c r="E14" s="176"/>
      <c r="F14" s="176"/>
      <c r="G14" s="176"/>
      <c r="H14" s="177"/>
    </row>
    <row r="15" spans="2:11" ht="20.100000000000001" customHeight="1" x14ac:dyDescent="0.2">
      <c r="B15" s="155" t="s">
        <v>28</v>
      </c>
      <c r="C15" s="156"/>
      <c r="D15" s="156"/>
      <c r="E15" s="156"/>
      <c r="F15" s="156"/>
      <c r="G15" s="156"/>
      <c r="H15" s="157"/>
    </row>
    <row r="16" spans="2:11" x14ac:dyDescent="0.2">
      <c r="B16" s="172" t="s">
        <v>119</v>
      </c>
      <c r="C16" s="173"/>
      <c r="D16" s="173"/>
      <c r="E16" s="173"/>
      <c r="F16" s="173"/>
      <c r="G16" s="173"/>
      <c r="H16" s="174"/>
    </row>
    <row r="17" spans="2:8" ht="141.6" customHeight="1" x14ac:dyDescent="0.2">
      <c r="B17" s="172"/>
      <c r="C17" s="173"/>
      <c r="D17" s="173"/>
      <c r="E17" s="173"/>
      <c r="F17" s="173"/>
      <c r="G17" s="173"/>
      <c r="H17" s="174"/>
    </row>
    <row r="18" spans="2:8" ht="3" customHeight="1" x14ac:dyDescent="0.2">
      <c r="B18" s="169"/>
      <c r="C18" s="170"/>
      <c r="D18" s="170"/>
      <c r="E18" s="170"/>
      <c r="F18" s="170"/>
      <c r="G18" s="170"/>
      <c r="H18" s="171"/>
    </row>
    <row r="19" spans="2:8" ht="20.100000000000001" customHeight="1" x14ac:dyDescent="0.2">
      <c r="B19" s="155" t="s">
        <v>29</v>
      </c>
      <c r="C19" s="156"/>
      <c r="D19" s="156"/>
      <c r="E19" s="156"/>
      <c r="F19" s="156"/>
      <c r="G19" s="156"/>
      <c r="H19" s="157"/>
    </row>
    <row r="20" spans="2:8" ht="3" customHeight="1" x14ac:dyDescent="0.2">
      <c r="B20" s="166"/>
      <c r="C20" s="167"/>
      <c r="D20" s="167"/>
      <c r="E20" s="167"/>
      <c r="F20" s="167"/>
      <c r="G20" s="167"/>
      <c r="H20" s="168"/>
    </row>
    <row r="21" spans="2:8" ht="18" customHeight="1" x14ac:dyDescent="0.2">
      <c r="B21" s="149" t="s">
        <v>30</v>
      </c>
      <c r="C21" s="150"/>
      <c r="D21" s="150"/>
      <c r="E21" s="150" t="s">
        <v>31</v>
      </c>
      <c r="F21" s="150"/>
      <c r="G21" s="150" t="s">
        <v>32</v>
      </c>
      <c r="H21" s="151"/>
    </row>
    <row r="22" spans="2:8" ht="18" customHeight="1" x14ac:dyDescent="0.2">
      <c r="B22" s="144"/>
      <c r="C22" s="145"/>
      <c r="D22" s="164"/>
      <c r="E22" s="163"/>
      <c r="F22" s="163"/>
      <c r="G22" s="161"/>
      <c r="H22" s="162"/>
    </row>
    <row r="23" spans="2:8" ht="18" customHeight="1" x14ac:dyDescent="0.2">
      <c r="B23" s="144"/>
      <c r="C23" s="145"/>
      <c r="D23" s="164"/>
      <c r="E23" s="163"/>
      <c r="F23" s="163"/>
      <c r="G23" s="161"/>
      <c r="H23" s="162"/>
    </row>
    <row r="24" spans="2:8" ht="18" customHeight="1" x14ac:dyDescent="0.2">
      <c r="B24" s="144"/>
      <c r="C24" s="145"/>
      <c r="D24" s="164"/>
      <c r="E24" s="185"/>
      <c r="F24" s="182"/>
      <c r="G24" s="183"/>
      <c r="H24" s="184"/>
    </row>
    <row r="25" spans="2:8" ht="18" customHeight="1" x14ac:dyDescent="0.2">
      <c r="B25" s="144"/>
      <c r="C25" s="145"/>
      <c r="D25" s="146"/>
      <c r="E25" s="181"/>
      <c r="F25" s="182"/>
      <c r="G25" s="183"/>
      <c r="H25" s="184"/>
    </row>
    <row r="26" spans="2:8" ht="18" customHeight="1" x14ac:dyDescent="0.2">
      <c r="B26" s="144"/>
      <c r="C26" s="145"/>
      <c r="D26" s="146"/>
      <c r="E26" s="163"/>
      <c r="F26" s="163"/>
      <c r="G26" s="161"/>
      <c r="H26" s="162"/>
    </row>
    <row r="27" spans="2:8" ht="3" customHeight="1" x14ac:dyDescent="0.2">
      <c r="B27" s="129"/>
      <c r="C27" s="130"/>
      <c r="D27" s="130"/>
      <c r="E27" s="130"/>
      <c r="F27" s="130"/>
      <c r="G27" s="130"/>
      <c r="H27" s="131"/>
    </row>
    <row r="28" spans="2:8" ht="20.100000000000001" customHeight="1" x14ac:dyDescent="0.2">
      <c r="B28" s="155" t="s">
        <v>33</v>
      </c>
      <c r="C28" s="156"/>
      <c r="D28" s="156"/>
      <c r="E28" s="156"/>
      <c r="F28" s="156"/>
      <c r="G28" s="156"/>
      <c r="H28" s="157"/>
    </row>
    <row r="29" spans="2:8" ht="12.75" customHeight="1" x14ac:dyDescent="0.2">
      <c r="B29" s="158" t="s">
        <v>34</v>
      </c>
      <c r="C29" s="159"/>
      <c r="D29" s="159"/>
      <c r="E29" s="159"/>
      <c r="F29" s="159"/>
      <c r="G29" s="159"/>
      <c r="H29" s="160"/>
    </row>
    <row r="30" spans="2:8" ht="12.75" customHeight="1" x14ac:dyDescent="0.2">
      <c r="B30" s="152"/>
      <c r="C30" s="153"/>
      <c r="D30" s="153"/>
      <c r="E30" s="153"/>
      <c r="F30" s="153"/>
      <c r="G30" s="153"/>
      <c r="H30" s="154"/>
    </row>
    <row r="31" spans="2:8" ht="18" customHeight="1" x14ac:dyDescent="0.2">
      <c r="B31" s="142" t="s">
        <v>9</v>
      </c>
      <c r="C31" s="143" t="s">
        <v>35</v>
      </c>
      <c r="D31" s="150" t="s">
        <v>36</v>
      </c>
      <c r="E31" s="150"/>
      <c r="F31" s="150"/>
      <c r="G31" s="150"/>
      <c r="H31" s="151"/>
    </row>
    <row r="32" spans="2:8" ht="18" customHeight="1" x14ac:dyDescent="0.2">
      <c r="B32" s="68">
        <v>1</v>
      </c>
      <c r="C32" s="69" t="e">
        <f>IF(IF(D32="","",VLOOKUP($B32,Classificação!$B$6:$E$21,3,0))&lt;Critério!$E$58,"",IF(D32="","",VLOOKUP($B32,Classificação!$B$6:$E$21,3,0)))</f>
        <v>#REF!</v>
      </c>
      <c r="D32" s="147" t="e">
        <f>IF(VLOOKUP(VLOOKUP($B32,Classificação!$B$6:$E$21,2,0),Classificação!$C$6:$E$21,3,0)="Reprovado","",VLOOKUP($B32,Classificação!$B$6:$E$21,2,0))</f>
        <v>#REF!</v>
      </c>
      <c r="E32" s="147"/>
      <c r="F32" s="147"/>
      <c r="G32" s="147"/>
      <c r="H32" s="148"/>
    </row>
    <row r="33" spans="2:8" ht="18" customHeight="1" x14ac:dyDescent="0.2">
      <c r="B33" s="68">
        <v>2</v>
      </c>
      <c r="C33" s="69" t="e">
        <f>IF(IF(D33="","",VLOOKUP($B33,Classificação!$B$6:$E$21,3,0))&lt;Critério!$E$58,"",IF(D33="","",VLOOKUP($B33,Classificação!$B$6:$E$21,3,0)))</f>
        <v>#REF!</v>
      </c>
      <c r="D33" s="147" t="e">
        <f>IF(VLOOKUP(VLOOKUP($B33,Classificação!$B$6:$E$21,2,0),Classificação!$C$6:$E$21,3,0)="Reprovado","",VLOOKUP($B33,Classificação!$B$6:$E$21,2,0))</f>
        <v>#REF!</v>
      </c>
      <c r="E33" s="147"/>
      <c r="F33" s="147"/>
      <c r="G33" s="147"/>
      <c r="H33" s="148"/>
    </row>
    <row r="34" spans="2:8" ht="18" customHeight="1" x14ac:dyDescent="0.2">
      <c r="B34" s="68">
        <v>3</v>
      </c>
      <c r="C34" s="69" t="e">
        <f>IF(IF(D34="","",VLOOKUP($B34,Classificação!$B$6:$E$21,3,0))&lt;Critério!$E$58,"",IF(D34="","",VLOOKUP($B34,Classificação!$B$6:$E$21,3,0)))</f>
        <v>#REF!</v>
      </c>
      <c r="D34" s="147" t="e">
        <f>IF(VLOOKUP(VLOOKUP($B34,Classificação!$B$6:$E$21,2,0),Classificação!$C$6:$E$21,3,0)="Reprovado","",VLOOKUP($B34,Classificação!$B$6:$E$21,2,0))</f>
        <v>#REF!</v>
      </c>
      <c r="E34" s="147"/>
      <c r="F34" s="147"/>
      <c r="G34" s="147"/>
      <c r="H34" s="148"/>
    </row>
    <row r="35" spans="2:8" ht="18" customHeight="1" x14ac:dyDescent="0.2">
      <c r="B35" s="68">
        <v>4</v>
      </c>
      <c r="C35" s="69" t="e">
        <f>IF(IF(D35="","",VLOOKUP($B35,Classificação!$B$6:$E$21,3,0))&lt;Critério!$E$58,"",IF(D35="","",VLOOKUP($B35,Classificação!$B$6:$E$21,3,0)))</f>
        <v>#REF!</v>
      </c>
      <c r="D35" s="147" t="e">
        <f>IF(VLOOKUP(VLOOKUP($B35,Classificação!$B$6:$E$21,2,0),Classificação!$C$6:$E$21,3,0)="Reprovado","",VLOOKUP($B35,Classificação!$B$6:$E$21,2,0))</f>
        <v>#REF!</v>
      </c>
      <c r="E35" s="147"/>
      <c r="F35" s="147"/>
      <c r="G35" s="147"/>
      <c r="H35" s="148"/>
    </row>
    <row r="36" spans="2:8" ht="18" customHeight="1" x14ac:dyDescent="0.2">
      <c r="B36" s="68">
        <v>5</v>
      </c>
      <c r="C36" s="69" t="e">
        <f>IF(IF(D36="","",VLOOKUP($B36,Classificação!$B$6:$E$21,3,0))&lt;Critério!$E$58,"",IF(D36="","",VLOOKUP($B36,Classificação!$B$6:$E$21,3,0)))</f>
        <v>#REF!</v>
      </c>
      <c r="D36" s="147" t="e">
        <f>IF(VLOOKUP(VLOOKUP($B36,Classificação!$B$6:$E$21,2,0),Classificação!$C$6:$E$21,3,0)="Reprovado","",VLOOKUP($B36,Classificação!$B$6:$E$21,2,0))</f>
        <v>#REF!</v>
      </c>
      <c r="E36" s="147"/>
      <c r="F36" s="147"/>
      <c r="G36" s="147"/>
      <c r="H36" s="148"/>
    </row>
    <row r="37" spans="2:8" ht="18" customHeight="1" x14ac:dyDescent="0.2">
      <c r="B37" s="68">
        <v>6</v>
      </c>
      <c r="C37" s="69" t="e">
        <f>IF(IF(D37="","",VLOOKUP($B37,Classificação!$B$6:$E$21,3,0))&lt;Critério!$E$58,"",IF(D37="","",VLOOKUP($B37,Classificação!$B$6:$E$21,3,0)))</f>
        <v>#REF!</v>
      </c>
      <c r="D37" s="147" t="e">
        <f>IF(VLOOKUP(VLOOKUP($B37,Classificação!$B$6:$E$21,2,0),Classificação!$C$6:$E$21,3,0)="Reprovado","",VLOOKUP($B37,Classificação!$B$6:$E$21,2,0))</f>
        <v>#REF!</v>
      </c>
      <c r="E37" s="147"/>
      <c r="F37" s="147"/>
      <c r="G37" s="147"/>
      <c r="H37" s="148"/>
    </row>
    <row r="38" spans="2:8" ht="18" customHeight="1" x14ac:dyDescent="0.2">
      <c r="B38" s="68">
        <v>7</v>
      </c>
      <c r="C38" s="69" t="e">
        <f>IF(IF(D38="","",VLOOKUP($B38,Classificação!$B$6:$E$21,3,0))&lt;Critério!$E$58,"",IF(D38="","",VLOOKUP($B38,Classificação!$B$6:$E$21,3,0)))</f>
        <v>#REF!</v>
      </c>
      <c r="D38" s="147" t="e">
        <f>IF(VLOOKUP(VLOOKUP($B38,Classificação!$B$6:$E$21,2,0),Classificação!$C$6:$E$21,3,0)="Reprovado","",VLOOKUP($B38,Classificação!$B$6:$E$21,2,0))</f>
        <v>#REF!</v>
      </c>
      <c r="E38" s="147"/>
      <c r="F38" s="147"/>
      <c r="G38" s="147"/>
      <c r="H38" s="148"/>
    </row>
    <row r="39" spans="2:8" ht="18" customHeight="1" x14ac:dyDescent="0.2">
      <c r="B39" s="68">
        <v>8</v>
      </c>
      <c r="C39" s="69" t="e">
        <f>IF(IF(D39="","",VLOOKUP($B39,Classificação!$B$6:$E$21,3,0))&lt;Critério!$E$58,"",IF(D39="","",VLOOKUP($B39,Classificação!$B$6:$E$21,3,0)))</f>
        <v>#REF!</v>
      </c>
      <c r="D39" s="147" t="e">
        <f>IF(VLOOKUP(VLOOKUP($B39,Classificação!$B$6:$E$21,2,0),Classificação!$C$6:$E$21,3,0)="Reprovado","",VLOOKUP($B39,Classificação!$B$6:$E$21,2,0))</f>
        <v>#REF!</v>
      </c>
      <c r="E39" s="147"/>
      <c r="F39" s="147"/>
      <c r="G39" s="147"/>
      <c r="H39" s="148"/>
    </row>
    <row r="40" spans="2:8" ht="18" customHeight="1" x14ac:dyDescent="0.2">
      <c r="B40" s="68">
        <v>9</v>
      </c>
      <c r="C40" s="69" t="e">
        <f>IF(IF(D40="","",VLOOKUP($B40,Classificação!$B$6:$E$21,3,0))&lt;Critério!$E$58,"",IF(D40="","",VLOOKUP($B40,Classificação!$B$6:$E$21,3,0)))</f>
        <v>#REF!</v>
      </c>
      <c r="D40" s="147" t="e">
        <f>IF(VLOOKUP(VLOOKUP($B40,Classificação!$B$6:$E$21,2,0),Classificação!$C$6:$E$21,3,0)="Reprovado","",VLOOKUP($B40,Classificação!$B$6:$E$21,2,0))</f>
        <v>#REF!</v>
      </c>
      <c r="E40" s="147"/>
      <c r="F40" s="147"/>
      <c r="G40" s="147"/>
      <c r="H40" s="148"/>
    </row>
    <row r="41" spans="2:8" ht="18" customHeight="1" x14ac:dyDescent="0.2">
      <c r="B41" s="68">
        <v>10</v>
      </c>
      <c r="C41" s="69" t="e">
        <f>IF(IF(D41="","",VLOOKUP($B41,Classificação!$B$6:$E$21,3,0))&lt;Critério!$E$58,"",IF(D41="","",VLOOKUP($B41,Classificação!$B$6:$E$21,3,0)))</f>
        <v>#REF!</v>
      </c>
      <c r="D41" s="147" t="e">
        <f>IF(VLOOKUP(VLOOKUP($B41,Classificação!$B$6:$E$21,2,0),Classificação!$C$6:$E$21,3,0)="Reprovado","",VLOOKUP($B41,Classificação!$B$6:$E$21,2,0))</f>
        <v>#REF!</v>
      </c>
      <c r="E41" s="147"/>
      <c r="F41" s="147"/>
      <c r="G41" s="147"/>
      <c r="H41" s="148"/>
    </row>
    <row r="42" spans="2:8" ht="18" customHeight="1" x14ac:dyDescent="0.2">
      <c r="B42" s="68">
        <v>11</v>
      </c>
      <c r="C42" s="69" t="e">
        <f>IF(IF(D42="","",VLOOKUP($B42,Classificação!$B$6:$E$21,3,0))&lt;Critério!$E$58,"",IF(D42="","",VLOOKUP($B42,Classificação!$B$6:$E$21,3,0)))</f>
        <v>#REF!</v>
      </c>
      <c r="D42" s="147" t="e">
        <f>IF(VLOOKUP(VLOOKUP($B42,Classificação!$B$6:$E$21,2,0),Classificação!$C$6:$E$21,3,0)="Reprovado","",VLOOKUP($B42,Classificação!$B$6:$E$21,2,0))</f>
        <v>#REF!</v>
      </c>
      <c r="E42" s="147"/>
      <c r="F42" s="147"/>
      <c r="G42" s="147"/>
      <c r="H42" s="148"/>
    </row>
    <row r="43" spans="2:8" ht="18" customHeight="1" x14ac:dyDescent="0.2">
      <c r="B43" s="68">
        <v>12</v>
      </c>
      <c r="C43" s="69" t="e">
        <f>IF(IF(D43="","",VLOOKUP($B43,Classificação!$B$6:$E$21,3,0))&lt;Critério!$E$58,"",IF(D43="","",VLOOKUP($B43,Classificação!$B$6:$E$21,3,0)))</f>
        <v>#REF!</v>
      </c>
      <c r="D43" s="147" t="e">
        <f>IF(VLOOKUP(VLOOKUP($B43,Classificação!$B$6:$E$21,2,0),Classificação!$C$6:$E$21,3,0)="Reprovado","",VLOOKUP($B43,Classificação!$B$6:$E$21,2,0))</f>
        <v>#REF!</v>
      </c>
      <c r="E43" s="147"/>
      <c r="F43" s="147"/>
      <c r="G43" s="147"/>
      <c r="H43" s="148"/>
    </row>
    <row r="44" spans="2:8" ht="18" customHeight="1" x14ac:dyDescent="0.2">
      <c r="B44" s="68">
        <v>13</v>
      </c>
      <c r="C44" s="69" t="e">
        <f>IF(IF(D44="","",VLOOKUP($B44,Classificação!$B$6:$E$21,3,0))&lt;Critério!$E$58,"",IF(D44="","",VLOOKUP($B44,Classificação!$B$6:$E$21,3,0)))</f>
        <v>#REF!</v>
      </c>
      <c r="D44" s="147" t="e">
        <f>IF(VLOOKUP(VLOOKUP($B44,Classificação!$B$6:$E$21,2,0),Classificação!$C$6:$E$21,3,0)="Reprovado","",VLOOKUP($B44,Classificação!$B$6:$E$21,2,0))</f>
        <v>#REF!</v>
      </c>
      <c r="E44" s="147"/>
      <c r="F44" s="147"/>
      <c r="G44" s="147"/>
      <c r="H44" s="148"/>
    </row>
    <row r="45" spans="2:8" ht="18" customHeight="1" x14ac:dyDescent="0.2">
      <c r="B45" s="68">
        <v>14</v>
      </c>
      <c r="C45" s="69" t="e">
        <f>IF(IF(D45="","",VLOOKUP($B45,Classificação!$B$6:$E$21,3,0))&lt;Critério!$E$58,"",IF(D45="","",VLOOKUP($B45,Classificação!$B$6:$E$21,3,0)))</f>
        <v>#REF!</v>
      </c>
      <c r="D45" s="147" t="e">
        <f>IF(VLOOKUP(VLOOKUP($B45,Classificação!$B$6:$E$21,2,0),Classificação!$C$6:$E$21,3,0)="Reprovado","",VLOOKUP($B45,Classificação!$B$6:$E$21,2,0))</f>
        <v>#REF!</v>
      </c>
      <c r="E45" s="147"/>
      <c r="F45" s="147"/>
      <c r="G45" s="147"/>
      <c r="H45" s="148"/>
    </row>
    <row r="46" spans="2:8" ht="18" customHeight="1" x14ac:dyDescent="0.2">
      <c r="B46" s="68">
        <v>15</v>
      </c>
      <c r="C46" s="69" t="e">
        <f>IF(IF(D46="","",VLOOKUP($B46,Classificação!$B$6:$E$21,3,0))&lt;Critério!$E$58,"",IF(D46="","",VLOOKUP($B46,Classificação!$B$6:$E$21,3,0)))</f>
        <v>#REF!</v>
      </c>
      <c r="D46" s="147" t="e">
        <f>IF(VLOOKUP(VLOOKUP($B46,Classificação!$B$6:$E$21,2,0),Classificação!$C$6:$E$21,3,0)="Reprovado","",VLOOKUP($B46,Classificação!$B$6:$E$21,2,0))</f>
        <v>#REF!</v>
      </c>
      <c r="E46" s="147"/>
      <c r="F46" s="147"/>
      <c r="G46" s="147"/>
      <c r="H46" s="148"/>
    </row>
    <row r="47" spans="2:8" x14ac:dyDescent="0.2">
      <c r="B47" s="132"/>
      <c r="C47" s="133"/>
      <c r="D47" s="133"/>
      <c r="E47" s="133"/>
      <c r="F47" s="133"/>
      <c r="G47" s="133"/>
      <c r="H47" s="134"/>
    </row>
  </sheetData>
  <sheetProtection algorithmName="SHA-512" hashValue="LNXBm/96V5ex+/BJ8JzZW3nhCZvDJQGPguyTVf3/pxPjYRbZ0VsHe4Vq/ruuHwKIK+siHkfjuNUXKE0He6gHQg==" saltValue="YkWJEgRADidpBTUUvf+yRw==" spinCount="100000" sheet="1" objects="1" scenarios="1"/>
  <mergeCells count="47">
    <mergeCell ref="D45:H45"/>
    <mergeCell ref="D46:H46"/>
    <mergeCell ref="D42:H42"/>
    <mergeCell ref="D43:H43"/>
    <mergeCell ref="D35:H35"/>
    <mergeCell ref="D36:H36"/>
    <mergeCell ref="D44:H44"/>
    <mergeCell ref="D40:H40"/>
    <mergeCell ref="D41:H41"/>
    <mergeCell ref="D37:H37"/>
    <mergeCell ref="D38:H38"/>
    <mergeCell ref="D39:H39"/>
    <mergeCell ref="B22:D22"/>
    <mergeCell ref="E25:F25"/>
    <mergeCell ref="G25:H25"/>
    <mergeCell ref="E23:F23"/>
    <mergeCell ref="G23:H23"/>
    <mergeCell ref="B24:D24"/>
    <mergeCell ref="E24:F24"/>
    <mergeCell ref="G24:H24"/>
    <mergeCell ref="B25:D25"/>
    <mergeCell ref="D6:F12"/>
    <mergeCell ref="B15:H15"/>
    <mergeCell ref="B20:H20"/>
    <mergeCell ref="B18:H18"/>
    <mergeCell ref="B16:H17"/>
    <mergeCell ref="B19:H19"/>
    <mergeCell ref="B14:H14"/>
    <mergeCell ref="B6:B12"/>
    <mergeCell ref="C7:C9"/>
    <mergeCell ref="C11:C12"/>
    <mergeCell ref="B26:D26"/>
    <mergeCell ref="D32:H32"/>
    <mergeCell ref="D33:H33"/>
    <mergeCell ref="D34:H34"/>
    <mergeCell ref="B21:D21"/>
    <mergeCell ref="D31:H31"/>
    <mergeCell ref="B30:H30"/>
    <mergeCell ref="B28:H28"/>
    <mergeCell ref="B29:H29"/>
    <mergeCell ref="E21:F21"/>
    <mergeCell ref="G21:H21"/>
    <mergeCell ref="G26:H26"/>
    <mergeCell ref="E22:F22"/>
    <mergeCell ref="G22:H22"/>
    <mergeCell ref="B23:D23"/>
    <mergeCell ref="E26:F26"/>
  </mergeCells>
  <phoneticPr fontId="21" type="noConversion"/>
  <pageMargins left="0.59055118110236227" right="0.39370078740157483" top="0.39370078740157483" bottom="0.39370078740157483" header="1.3385826771653544" footer="0.31496062992125984"/>
  <pageSetup paperSize="9" scale="89" firstPageNumber="17" fitToHeight="0" orientation="portrait" horizontalDpi="300" verticalDpi="300" r:id="rId1"/>
  <headerFooter alignWithMargins="0">
    <oddFooter>&amp;L&amp;"Arial,Normal"&amp;6PE-G-613 - 1/9</oddFooter>
  </headerFooter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beginsWith" priority="1" operator="beginsWith" id="{E03FB965-E868-4532-A0D5-8DE0A0BEEDB3}">
            <xm:f>LEFT(D32,LEN("Empresa"))="Empresa"</xm:f>
            <xm:f>"Empresa"</xm:f>
            <x14:dxf>
              <font>
                <b/>
                <i val="0"/>
                <color rgb="FFC00000"/>
              </font>
              <fill>
                <patternFill>
                  <bgColor rgb="FFFFCCCC"/>
                </patternFill>
              </fill>
            </x14:dxf>
          </x14:cfRule>
          <xm:sqref>D32:H46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>
    <tabColor theme="5" tint="-0.249977111117893"/>
  </sheetPr>
  <dimension ref="A1:AX61"/>
  <sheetViews>
    <sheetView showGridLines="0" showRowColHeaders="0" zoomScale="70" zoomScaleNormal="70" workbookViewId="0">
      <pane xSplit="5" ySplit="6" topLeftCell="F12" activePane="bottomRight" state="frozen"/>
      <selection pane="topRight" activeCell="F1" sqref="F1"/>
      <selection pane="bottomLeft" activeCell="A7" sqref="A7"/>
      <selection pane="bottomRight"/>
    </sheetView>
  </sheetViews>
  <sheetFormatPr defaultColWidth="9.140625" defaultRowHeight="12.75" x14ac:dyDescent="0.2"/>
  <cols>
    <col min="1" max="1" width="4.5703125" style="81" customWidth="1"/>
    <col min="2" max="2" width="6" style="82" customWidth="1"/>
    <col min="3" max="3" width="73.5703125" style="82" customWidth="1"/>
    <col min="4" max="4" width="28.85546875" style="5" customWidth="1"/>
    <col min="5" max="6" width="9.140625" style="83"/>
    <col min="7" max="7" width="9.5703125" style="96" bestFit="1" customWidth="1"/>
    <col min="8" max="8" width="45.5703125" style="83" customWidth="1"/>
    <col min="9" max="9" width="9.140625" style="83"/>
    <col min="10" max="10" width="9.7109375" style="96" bestFit="1" customWidth="1"/>
    <col min="11" max="11" width="45.5703125" style="83" customWidth="1"/>
    <col min="12" max="12" width="9.140625" style="83"/>
    <col min="13" max="13" width="9.7109375" style="96" bestFit="1" customWidth="1"/>
    <col min="14" max="14" width="45.5703125" style="83" customWidth="1"/>
    <col min="15" max="15" width="9.140625" style="83"/>
    <col min="16" max="16" width="9.7109375" style="96" bestFit="1" customWidth="1"/>
    <col min="17" max="17" width="45.5703125" style="83" customWidth="1"/>
    <col min="18" max="18" width="9.140625" style="83"/>
    <col min="19" max="19" width="9.7109375" style="96" bestFit="1" customWidth="1"/>
    <col min="20" max="20" width="45.5703125" style="83" customWidth="1"/>
    <col min="21" max="21" width="9.140625" style="83"/>
    <col min="22" max="22" width="9.7109375" style="96" bestFit="1" customWidth="1"/>
    <col min="23" max="23" width="45.5703125" style="83" customWidth="1"/>
    <col min="24" max="24" width="9.140625" style="83"/>
    <col min="25" max="25" width="9.7109375" style="96" bestFit="1" customWidth="1"/>
    <col min="26" max="26" width="45.5703125" style="83" customWidth="1"/>
    <col min="27" max="27" width="9.140625" style="83"/>
    <col min="28" max="28" width="9.7109375" style="96" customWidth="1"/>
    <col min="29" max="29" width="45.140625" style="83" customWidth="1"/>
    <col min="30" max="30" width="9.140625" style="83" customWidth="1"/>
    <col min="31" max="31" width="9.85546875" style="96" customWidth="1"/>
    <col min="32" max="32" width="45.5703125" style="83" customWidth="1"/>
    <col min="33" max="33" width="9.140625" style="83"/>
    <col min="34" max="34" width="9.85546875" style="96" customWidth="1"/>
    <col min="35" max="35" width="45.5703125" style="83" customWidth="1"/>
    <col min="36" max="36" width="9.140625" style="83"/>
    <col min="37" max="37" width="9.85546875" style="96" customWidth="1"/>
    <col min="38" max="38" width="45.5703125" style="83" customWidth="1"/>
    <col min="39" max="39" width="9.140625" style="83"/>
    <col min="40" max="40" width="9.85546875" style="96" customWidth="1"/>
    <col min="41" max="41" width="45.5703125" style="83" customWidth="1"/>
    <col min="42" max="42" width="9.140625" style="83"/>
    <col min="43" max="43" width="9.85546875" style="96" customWidth="1"/>
    <col min="44" max="44" width="45.5703125" style="83" customWidth="1"/>
    <col min="45" max="45" width="9.140625" style="83"/>
    <col min="46" max="46" width="9.85546875" style="96" customWidth="1"/>
    <col min="47" max="47" width="45.5703125" style="83" customWidth="1"/>
    <col min="48" max="48" width="9.140625" style="83"/>
    <col min="49" max="49" width="9.85546875" style="96" customWidth="1"/>
    <col min="50" max="50" width="45.5703125" style="83" customWidth="1"/>
    <col min="51" max="16384" width="9.140625" style="83"/>
  </cols>
  <sheetData>
    <row r="1" spans="1:50" s="71" customFormat="1" ht="18.75" x14ac:dyDescent="0.3">
      <c r="G1" s="94"/>
      <c r="J1" s="94"/>
      <c r="M1" s="94"/>
      <c r="P1" s="94"/>
      <c r="S1" s="94"/>
      <c r="V1" s="94"/>
      <c r="Y1" s="94"/>
      <c r="AB1" s="94"/>
      <c r="AE1" s="94"/>
      <c r="AH1" s="94"/>
      <c r="AK1" s="94"/>
      <c r="AN1" s="94"/>
      <c r="AQ1" s="94"/>
      <c r="AT1" s="94"/>
      <c r="AW1" s="94"/>
    </row>
    <row r="2" spans="1:50" s="72" customFormat="1" ht="18.75" x14ac:dyDescent="0.3">
      <c r="G2" s="95"/>
      <c r="J2" s="95"/>
      <c r="M2" s="95"/>
      <c r="P2" s="95"/>
      <c r="S2" s="95"/>
      <c r="V2" s="95"/>
      <c r="Y2" s="95"/>
      <c r="AB2" s="95"/>
      <c r="AE2" s="95"/>
      <c r="AH2" s="95"/>
      <c r="AK2" s="95"/>
      <c r="AN2" s="95"/>
      <c r="AQ2" s="95"/>
      <c r="AT2" s="95"/>
      <c r="AW2" s="95"/>
    </row>
    <row r="3" spans="1:50" ht="9.9499999999999993" customHeight="1" x14ac:dyDescent="0.2"/>
    <row r="4" spans="1:50" s="85" customFormat="1" ht="26.25" x14ac:dyDescent="0.4">
      <c r="B4" s="74" t="s">
        <v>37</v>
      </c>
      <c r="C4" s="74"/>
      <c r="D4" s="74"/>
      <c r="G4" s="97"/>
      <c r="J4" s="97"/>
      <c r="M4" s="97"/>
      <c r="P4" s="97"/>
      <c r="S4" s="97"/>
      <c r="V4" s="97"/>
      <c r="Y4" s="97"/>
      <c r="AB4" s="97"/>
      <c r="AE4" s="97"/>
      <c r="AH4" s="97"/>
      <c r="AK4" s="97"/>
      <c r="AN4" s="97"/>
      <c r="AQ4" s="97"/>
      <c r="AT4" s="97"/>
      <c r="AW4" s="97"/>
    </row>
    <row r="5" spans="1:50" s="63" customFormat="1" ht="9.9499999999999993" customHeight="1" x14ac:dyDescent="0.2">
      <c r="G5" s="98"/>
      <c r="J5" s="98"/>
      <c r="M5" s="98"/>
      <c r="P5" s="98"/>
      <c r="S5" s="98"/>
      <c r="V5" s="98"/>
      <c r="Y5" s="98"/>
      <c r="AB5" s="98"/>
      <c r="AE5" s="98"/>
      <c r="AH5" s="98"/>
      <c r="AK5" s="98"/>
      <c r="AN5" s="98"/>
      <c r="AQ5" s="98"/>
      <c r="AT5" s="98"/>
      <c r="AW5" s="98"/>
    </row>
    <row r="6" spans="1:50" s="112" customFormat="1" ht="30.6" customHeight="1" x14ac:dyDescent="0.2">
      <c r="A6" s="111"/>
      <c r="B6" s="86" t="s">
        <v>38</v>
      </c>
      <c r="C6" s="86" t="s">
        <v>39</v>
      </c>
      <c r="D6" s="86" t="s">
        <v>40</v>
      </c>
      <c r="E6" s="86" t="s">
        <v>41</v>
      </c>
      <c r="F6" s="9"/>
      <c r="G6" s="188" t="s">
        <v>131</v>
      </c>
      <c r="H6" s="188"/>
      <c r="I6" s="9"/>
      <c r="J6" s="188" t="s">
        <v>42</v>
      </c>
      <c r="K6" s="188"/>
      <c r="L6" s="9"/>
      <c r="M6" s="188" t="s">
        <v>43</v>
      </c>
      <c r="N6" s="188"/>
      <c r="O6" s="9"/>
      <c r="P6" s="188" t="s">
        <v>44</v>
      </c>
      <c r="Q6" s="188"/>
      <c r="R6" s="9"/>
      <c r="S6" s="188" t="s">
        <v>45</v>
      </c>
      <c r="T6" s="188"/>
      <c r="U6" s="9"/>
      <c r="V6" s="188" t="s">
        <v>46</v>
      </c>
      <c r="W6" s="188"/>
      <c r="X6" s="9"/>
      <c r="Y6" s="188" t="s">
        <v>47</v>
      </c>
      <c r="Z6" s="188"/>
      <c r="AA6" s="9"/>
      <c r="AB6" s="188" t="s">
        <v>48</v>
      </c>
      <c r="AC6" s="188"/>
      <c r="AE6" s="188" t="s">
        <v>49</v>
      </c>
      <c r="AF6" s="188"/>
      <c r="AH6" s="188" t="s">
        <v>50</v>
      </c>
      <c r="AI6" s="188"/>
      <c r="AK6" s="188" t="s">
        <v>51</v>
      </c>
      <c r="AL6" s="188"/>
      <c r="AN6" s="188" t="s">
        <v>52</v>
      </c>
      <c r="AO6" s="188"/>
      <c r="AQ6" s="188" t="s">
        <v>53</v>
      </c>
      <c r="AR6" s="188"/>
      <c r="AT6" s="188" t="s">
        <v>54</v>
      </c>
      <c r="AU6" s="188"/>
      <c r="AW6" s="188" t="s">
        <v>55</v>
      </c>
      <c r="AX6" s="188"/>
    </row>
    <row r="7" spans="1:50" s="112" customFormat="1" ht="30.6" customHeight="1" x14ac:dyDescent="0.2">
      <c r="A7" s="111"/>
      <c r="B7" s="113">
        <v>1</v>
      </c>
      <c r="C7" s="10" t="s">
        <v>112</v>
      </c>
      <c r="D7" s="8"/>
      <c r="E7" s="119">
        <v>0.1</v>
      </c>
      <c r="F7" s="9"/>
      <c r="G7" s="114"/>
      <c r="H7" s="115"/>
      <c r="I7" s="9"/>
      <c r="J7" s="114"/>
      <c r="K7" s="115"/>
      <c r="L7" s="9"/>
      <c r="M7" s="114"/>
      <c r="N7" s="115"/>
      <c r="O7" s="9"/>
      <c r="P7" s="114"/>
      <c r="Q7" s="115"/>
      <c r="R7" s="9"/>
      <c r="S7" s="114"/>
      <c r="T7" s="115"/>
      <c r="U7" s="9"/>
      <c r="V7" s="114"/>
      <c r="W7" s="115"/>
      <c r="X7" s="9"/>
      <c r="Y7" s="114"/>
      <c r="Z7" s="115"/>
      <c r="AA7" s="9"/>
      <c r="AB7" s="114"/>
      <c r="AC7" s="115"/>
      <c r="AE7" s="114"/>
      <c r="AF7" s="115"/>
      <c r="AH7" s="114"/>
      <c r="AI7" s="115"/>
      <c r="AK7" s="114"/>
      <c r="AL7" s="115"/>
      <c r="AN7" s="114"/>
      <c r="AO7" s="115"/>
      <c r="AQ7" s="114"/>
      <c r="AR7" s="115"/>
      <c r="AT7" s="114"/>
      <c r="AU7" s="115"/>
      <c r="AW7" s="114"/>
      <c r="AX7" s="115"/>
    </row>
    <row r="8" spans="1:50" s="112" customFormat="1" ht="114.75" x14ac:dyDescent="0.2">
      <c r="A8" s="111"/>
      <c r="B8" s="116" t="s">
        <v>57</v>
      </c>
      <c r="C8" s="1" t="s">
        <v>108</v>
      </c>
      <c r="D8" s="1" t="s">
        <v>120</v>
      </c>
      <c r="E8" s="57">
        <v>0.03</v>
      </c>
      <c r="F8" s="9"/>
      <c r="G8" s="117"/>
      <c r="H8" s="118"/>
      <c r="I8" s="9"/>
      <c r="J8" s="117"/>
      <c r="K8" s="118"/>
      <c r="L8" s="9"/>
      <c r="M8" s="117"/>
      <c r="N8" s="118"/>
      <c r="O8" s="9"/>
      <c r="P8" s="117"/>
      <c r="Q8" s="118"/>
      <c r="R8" s="9"/>
      <c r="S8" s="117"/>
      <c r="T8" s="118"/>
      <c r="U8" s="9"/>
      <c r="V8" s="117"/>
      <c r="W8" s="118"/>
      <c r="X8" s="9"/>
      <c r="Y8" s="117"/>
      <c r="Z8" s="118"/>
      <c r="AA8" s="9"/>
      <c r="AB8" s="117"/>
      <c r="AC8" s="118"/>
      <c r="AE8" s="117"/>
      <c r="AF8" s="118"/>
      <c r="AH8" s="117"/>
      <c r="AI8" s="118"/>
      <c r="AK8" s="117"/>
      <c r="AL8" s="118"/>
      <c r="AN8" s="117"/>
      <c r="AO8" s="118"/>
      <c r="AQ8" s="117"/>
      <c r="AR8" s="118"/>
      <c r="AT8" s="117"/>
      <c r="AU8" s="118"/>
      <c r="AW8" s="117"/>
      <c r="AX8" s="118"/>
    </row>
    <row r="9" spans="1:50" s="112" customFormat="1" ht="127.5" x14ac:dyDescent="0.2">
      <c r="A9" s="111"/>
      <c r="B9" s="116" t="s">
        <v>58</v>
      </c>
      <c r="C9" s="1" t="s">
        <v>109</v>
      </c>
      <c r="D9" s="1" t="s">
        <v>121</v>
      </c>
      <c r="E9" s="57">
        <v>7.0000000000000007E-2</v>
      </c>
      <c r="F9" s="9"/>
      <c r="G9" s="117"/>
      <c r="H9" s="118"/>
      <c r="I9" s="9"/>
      <c r="J9" s="117"/>
      <c r="K9" s="118"/>
      <c r="L9" s="9"/>
      <c r="M9" s="117"/>
      <c r="N9" s="118"/>
      <c r="O9" s="9"/>
      <c r="P9" s="117"/>
      <c r="Q9" s="118"/>
      <c r="R9" s="9"/>
      <c r="S9" s="117"/>
      <c r="T9" s="118"/>
      <c r="U9" s="9"/>
      <c r="V9" s="117"/>
      <c r="W9" s="118"/>
      <c r="X9" s="9"/>
      <c r="Y9" s="117"/>
      <c r="Z9" s="118"/>
      <c r="AA9" s="9"/>
      <c r="AB9" s="117"/>
      <c r="AC9" s="118"/>
      <c r="AE9" s="117"/>
      <c r="AF9" s="118"/>
      <c r="AH9" s="117"/>
      <c r="AI9" s="118"/>
      <c r="AK9" s="117"/>
      <c r="AL9" s="118"/>
      <c r="AN9" s="117"/>
      <c r="AO9" s="118"/>
      <c r="AQ9" s="117"/>
      <c r="AR9" s="118"/>
      <c r="AT9" s="117"/>
      <c r="AU9" s="118"/>
      <c r="AW9" s="117"/>
      <c r="AX9" s="118"/>
    </row>
    <row r="10" spans="1:50" s="112" customFormat="1" ht="15.75" x14ac:dyDescent="0.2">
      <c r="A10" s="111"/>
      <c r="B10" s="113">
        <v>2</v>
      </c>
      <c r="C10" s="10" t="s">
        <v>113</v>
      </c>
      <c r="D10" s="8"/>
      <c r="E10" s="119">
        <v>0.2</v>
      </c>
      <c r="F10" s="9"/>
      <c r="G10" s="117"/>
      <c r="H10" s="118"/>
      <c r="I10" s="9"/>
      <c r="J10" s="117"/>
      <c r="K10" s="118"/>
      <c r="L10" s="9"/>
      <c r="M10" s="117"/>
      <c r="N10" s="118"/>
      <c r="O10" s="9"/>
      <c r="P10" s="117"/>
      <c r="Q10" s="118"/>
      <c r="R10" s="9"/>
      <c r="S10" s="117"/>
      <c r="T10" s="118"/>
      <c r="U10" s="9"/>
      <c r="V10" s="117"/>
      <c r="W10" s="118"/>
      <c r="X10" s="9"/>
      <c r="Y10" s="117"/>
      <c r="Z10" s="118"/>
      <c r="AA10" s="9"/>
      <c r="AB10" s="117"/>
      <c r="AC10" s="118"/>
      <c r="AE10" s="117"/>
      <c r="AF10" s="118"/>
      <c r="AH10" s="117"/>
      <c r="AI10" s="118"/>
      <c r="AK10" s="117"/>
      <c r="AL10" s="118"/>
      <c r="AN10" s="117"/>
      <c r="AO10" s="118"/>
      <c r="AQ10" s="117"/>
      <c r="AR10" s="118"/>
      <c r="AT10" s="117"/>
      <c r="AU10" s="118"/>
      <c r="AW10" s="117"/>
      <c r="AX10" s="118"/>
    </row>
    <row r="11" spans="1:50" s="112" customFormat="1" ht="178.5" x14ac:dyDescent="0.2">
      <c r="A11" s="111"/>
      <c r="B11" s="116" t="s">
        <v>62</v>
      </c>
      <c r="C11" s="2" t="s">
        <v>110</v>
      </c>
      <c r="D11" s="1" t="s">
        <v>122</v>
      </c>
      <c r="E11" s="57">
        <v>0.1</v>
      </c>
      <c r="F11" s="9"/>
      <c r="G11" s="117"/>
      <c r="H11" s="118"/>
      <c r="I11" s="9"/>
      <c r="J11" s="117"/>
      <c r="K11" s="118"/>
      <c r="L11" s="9"/>
      <c r="M11" s="117"/>
      <c r="N11" s="118"/>
      <c r="O11" s="9"/>
      <c r="P11" s="117"/>
      <c r="Q11" s="118"/>
      <c r="R11" s="9"/>
      <c r="S11" s="117"/>
      <c r="T11" s="118"/>
      <c r="U11" s="9"/>
      <c r="V11" s="117"/>
      <c r="W11" s="118"/>
      <c r="X11" s="9"/>
      <c r="Y11" s="117"/>
      <c r="Z11" s="118"/>
      <c r="AA11" s="9"/>
      <c r="AB11" s="117"/>
      <c r="AC11" s="118"/>
      <c r="AE11" s="117"/>
      <c r="AF11" s="118"/>
      <c r="AH11" s="117"/>
      <c r="AI11" s="118"/>
      <c r="AK11" s="117"/>
      <c r="AL11" s="118"/>
      <c r="AN11" s="117"/>
      <c r="AO11" s="118"/>
      <c r="AQ11" s="117"/>
      <c r="AR11" s="118"/>
      <c r="AT11" s="117"/>
      <c r="AU11" s="118"/>
      <c r="AW11" s="117"/>
      <c r="AX11" s="118"/>
    </row>
    <row r="12" spans="1:50" s="112" customFormat="1" ht="114.75" x14ac:dyDescent="0.2">
      <c r="A12" s="111"/>
      <c r="B12" s="116" t="s">
        <v>63</v>
      </c>
      <c r="C12" s="2" t="s">
        <v>130</v>
      </c>
      <c r="D12" s="1" t="s">
        <v>123</v>
      </c>
      <c r="E12" s="57">
        <v>0.1</v>
      </c>
      <c r="F12" s="9"/>
      <c r="G12" s="117"/>
      <c r="H12" s="118"/>
      <c r="I12" s="9"/>
      <c r="J12" s="117"/>
      <c r="K12" s="118"/>
      <c r="L12" s="9"/>
      <c r="M12" s="117"/>
      <c r="N12" s="118"/>
      <c r="O12" s="9"/>
      <c r="P12" s="117"/>
      <c r="Q12" s="118"/>
      <c r="R12" s="9"/>
      <c r="S12" s="117"/>
      <c r="T12" s="118"/>
      <c r="U12" s="9"/>
      <c r="V12" s="117"/>
      <c r="W12" s="118"/>
      <c r="X12" s="9"/>
      <c r="Y12" s="117"/>
      <c r="Z12" s="118"/>
      <c r="AA12" s="9"/>
      <c r="AB12" s="117"/>
      <c r="AC12" s="118"/>
      <c r="AE12" s="117"/>
      <c r="AF12" s="118"/>
      <c r="AH12" s="117"/>
      <c r="AI12" s="118"/>
      <c r="AK12" s="117"/>
      <c r="AL12" s="118"/>
      <c r="AN12" s="117"/>
      <c r="AO12" s="118"/>
      <c r="AQ12" s="117"/>
      <c r="AR12" s="118"/>
      <c r="AT12" s="117"/>
      <c r="AU12" s="118"/>
      <c r="AW12" s="117"/>
      <c r="AX12" s="118"/>
    </row>
    <row r="13" spans="1:50" s="112" customFormat="1" ht="15.75" x14ac:dyDescent="0.2">
      <c r="A13" s="111"/>
      <c r="B13" s="113">
        <v>3</v>
      </c>
      <c r="C13" s="10" t="s">
        <v>129</v>
      </c>
      <c r="D13" s="8"/>
      <c r="E13" s="119">
        <v>0.2</v>
      </c>
      <c r="F13" s="9"/>
      <c r="G13" s="99"/>
      <c r="H13" s="11"/>
      <c r="I13" s="9"/>
      <c r="J13" s="99"/>
      <c r="K13" s="11"/>
      <c r="L13" s="9"/>
      <c r="M13" s="99"/>
      <c r="N13" s="11"/>
      <c r="O13" s="9"/>
      <c r="P13" s="99"/>
      <c r="Q13" s="11"/>
      <c r="R13" s="9"/>
      <c r="S13" s="99"/>
      <c r="T13" s="11"/>
      <c r="U13" s="9"/>
      <c r="V13" s="99"/>
      <c r="W13" s="11"/>
      <c r="X13" s="9"/>
      <c r="Y13" s="99"/>
      <c r="Z13" s="11"/>
      <c r="AA13" s="9"/>
      <c r="AB13" s="99"/>
      <c r="AC13" s="11"/>
      <c r="AE13" s="99"/>
      <c r="AF13" s="11"/>
      <c r="AH13" s="99"/>
      <c r="AI13" s="11"/>
      <c r="AK13" s="99"/>
      <c r="AL13" s="11"/>
      <c r="AN13" s="99"/>
      <c r="AO13" s="11"/>
      <c r="AQ13" s="99"/>
      <c r="AR13" s="11"/>
      <c r="AT13" s="99"/>
      <c r="AU13" s="11"/>
      <c r="AW13" s="99"/>
      <c r="AX13" s="11"/>
    </row>
    <row r="14" spans="1:50" s="112" customFormat="1" ht="140.25" x14ac:dyDescent="0.2">
      <c r="A14" s="111"/>
      <c r="B14" s="116" t="s">
        <v>67</v>
      </c>
      <c r="C14" s="12" t="s">
        <v>118</v>
      </c>
      <c r="D14" s="3" t="s">
        <v>124</v>
      </c>
      <c r="E14" s="57">
        <v>0.1</v>
      </c>
      <c r="F14" s="9"/>
      <c r="G14" s="117"/>
      <c r="H14" s="118"/>
      <c r="I14" s="9"/>
      <c r="J14" s="117"/>
      <c r="K14" s="118"/>
      <c r="L14" s="9"/>
      <c r="M14" s="117"/>
      <c r="N14" s="118"/>
      <c r="O14" s="9"/>
      <c r="P14" s="117"/>
      <c r="Q14" s="118"/>
      <c r="R14" s="9"/>
      <c r="S14" s="117"/>
      <c r="T14" s="118"/>
      <c r="U14" s="9"/>
      <c r="V14" s="117"/>
      <c r="W14" s="118"/>
      <c r="X14" s="9"/>
      <c r="Y14" s="117"/>
      <c r="Z14" s="118"/>
      <c r="AA14" s="9"/>
      <c r="AB14" s="117"/>
      <c r="AC14" s="118"/>
      <c r="AE14" s="117"/>
      <c r="AF14" s="118"/>
      <c r="AH14" s="117"/>
      <c r="AI14" s="118"/>
      <c r="AK14" s="117"/>
      <c r="AL14" s="118"/>
      <c r="AN14" s="117"/>
      <c r="AO14" s="118"/>
      <c r="AQ14" s="117"/>
      <c r="AR14" s="118"/>
      <c r="AT14" s="117"/>
      <c r="AU14" s="118"/>
      <c r="AW14" s="117"/>
      <c r="AX14" s="118"/>
    </row>
    <row r="15" spans="1:50" s="112" customFormat="1" ht="140.25" x14ac:dyDescent="0.2">
      <c r="A15" s="111"/>
      <c r="B15" s="116" t="s">
        <v>68</v>
      </c>
      <c r="C15" s="12" t="s">
        <v>111</v>
      </c>
      <c r="D15" s="3" t="s">
        <v>125</v>
      </c>
      <c r="E15" s="57">
        <v>0.05</v>
      </c>
      <c r="F15" s="9"/>
      <c r="G15" s="117"/>
      <c r="H15" s="118"/>
      <c r="I15" s="9"/>
      <c r="J15" s="117"/>
      <c r="K15" s="118"/>
      <c r="L15" s="9"/>
      <c r="M15" s="117"/>
      <c r="N15" s="118"/>
      <c r="O15" s="9"/>
      <c r="P15" s="117"/>
      <c r="Q15" s="118"/>
      <c r="R15" s="9"/>
      <c r="S15" s="117"/>
      <c r="T15" s="118"/>
      <c r="U15" s="9"/>
      <c r="V15" s="117"/>
      <c r="W15" s="118"/>
      <c r="X15" s="9"/>
      <c r="Y15" s="117"/>
      <c r="Z15" s="118"/>
      <c r="AA15" s="9"/>
      <c r="AB15" s="117"/>
      <c r="AC15" s="118"/>
      <c r="AE15" s="117"/>
      <c r="AF15" s="118"/>
      <c r="AH15" s="117"/>
      <c r="AI15" s="118"/>
      <c r="AK15" s="117"/>
      <c r="AL15" s="118"/>
      <c r="AN15" s="117"/>
      <c r="AO15" s="118"/>
      <c r="AQ15" s="117"/>
      <c r="AR15" s="118"/>
      <c r="AT15" s="117"/>
      <c r="AU15" s="118"/>
      <c r="AW15" s="117"/>
      <c r="AX15" s="118"/>
    </row>
    <row r="16" spans="1:50" s="112" customFormat="1" ht="140.25" x14ac:dyDescent="0.2">
      <c r="A16" s="111"/>
      <c r="B16" s="116" t="s">
        <v>70</v>
      </c>
      <c r="C16" s="12" t="s">
        <v>117</v>
      </c>
      <c r="D16" s="3" t="s">
        <v>124</v>
      </c>
      <c r="E16" s="57">
        <v>0.05</v>
      </c>
      <c r="F16" s="9"/>
      <c r="G16" s="117"/>
      <c r="H16" s="118"/>
      <c r="I16" s="9"/>
      <c r="J16" s="117"/>
      <c r="K16" s="118"/>
      <c r="L16" s="9"/>
      <c r="M16" s="117"/>
      <c r="N16" s="118"/>
      <c r="O16" s="9"/>
      <c r="P16" s="117"/>
      <c r="Q16" s="118"/>
      <c r="R16" s="9"/>
      <c r="S16" s="117"/>
      <c r="T16" s="118"/>
      <c r="U16" s="9"/>
      <c r="V16" s="117"/>
      <c r="W16" s="118"/>
      <c r="X16" s="9"/>
      <c r="Y16" s="117"/>
      <c r="Z16" s="118"/>
      <c r="AA16" s="9"/>
      <c r="AB16" s="117"/>
      <c r="AC16" s="118"/>
      <c r="AE16" s="117"/>
      <c r="AF16" s="118"/>
      <c r="AH16" s="117"/>
      <c r="AI16" s="118"/>
      <c r="AK16" s="117"/>
      <c r="AL16" s="118"/>
      <c r="AN16" s="117"/>
      <c r="AO16" s="118"/>
      <c r="AQ16" s="117"/>
      <c r="AR16" s="118"/>
      <c r="AT16" s="117"/>
      <c r="AU16" s="118"/>
      <c r="AW16" s="117"/>
      <c r="AX16" s="118"/>
    </row>
    <row r="17" spans="1:50" s="112" customFormat="1" ht="15.75" x14ac:dyDescent="0.2">
      <c r="A17" s="111"/>
      <c r="B17" s="113">
        <v>4</v>
      </c>
      <c r="C17" s="10" t="s">
        <v>128</v>
      </c>
      <c r="D17" s="8"/>
      <c r="E17" s="119">
        <v>0.5</v>
      </c>
      <c r="F17" s="9"/>
      <c r="G17" s="117"/>
      <c r="H17" s="118"/>
      <c r="I17" s="9"/>
      <c r="J17" s="117"/>
      <c r="K17" s="118"/>
      <c r="L17" s="9"/>
      <c r="M17" s="117"/>
      <c r="N17" s="118"/>
      <c r="O17" s="9"/>
      <c r="P17" s="117"/>
      <c r="Q17" s="118"/>
      <c r="R17" s="9"/>
      <c r="S17" s="117"/>
      <c r="T17" s="118"/>
      <c r="U17" s="9"/>
      <c r="V17" s="117"/>
      <c r="W17" s="118"/>
      <c r="X17" s="9"/>
      <c r="Y17" s="117"/>
      <c r="Z17" s="118"/>
      <c r="AA17" s="9"/>
      <c r="AB17" s="117"/>
      <c r="AC17" s="118"/>
      <c r="AE17" s="117"/>
      <c r="AF17" s="118"/>
      <c r="AH17" s="117"/>
      <c r="AI17" s="118"/>
      <c r="AK17" s="117"/>
      <c r="AL17" s="118"/>
      <c r="AN17" s="117"/>
      <c r="AO17" s="118"/>
      <c r="AQ17" s="117"/>
      <c r="AR17" s="118"/>
      <c r="AT17" s="117"/>
      <c r="AU17" s="118"/>
      <c r="AW17" s="117"/>
      <c r="AX17" s="118"/>
    </row>
    <row r="18" spans="1:50" s="112" customFormat="1" ht="63.75" x14ac:dyDescent="0.2">
      <c r="A18" s="111"/>
      <c r="B18" s="116" t="s">
        <v>72</v>
      </c>
      <c r="C18" s="3" t="s">
        <v>114</v>
      </c>
      <c r="D18" s="3" t="s">
        <v>126</v>
      </c>
      <c r="E18" s="57">
        <v>0.1</v>
      </c>
      <c r="F18" s="9"/>
      <c r="G18" s="117"/>
      <c r="H18" s="118"/>
      <c r="I18" s="9"/>
      <c r="J18" s="117"/>
      <c r="K18" s="118"/>
      <c r="L18" s="9"/>
      <c r="M18" s="117"/>
      <c r="N18" s="118"/>
      <c r="O18" s="9"/>
      <c r="P18" s="117"/>
      <c r="Q18" s="118"/>
      <c r="R18" s="9"/>
      <c r="S18" s="117"/>
      <c r="T18" s="118"/>
      <c r="U18" s="9"/>
      <c r="V18" s="117"/>
      <c r="W18" s="118"/>
      <c r="X18" s="9"/>
      <c r="Y18" s="117"/>
      <c r="Z18" s="118"/>
      <c r="AA18" s="9"/>
      <c r="AB18" s="117"/>
      <c r="AC18" s="118"/>
      <c r="AE18" s="117"/>
      <c r="AF18" s="118"/>
      <c r="AH18" s="117"/>
      <c r="AI18" s="118"/>
      <c r="AK18" s="117"/>
      <c r="AL18" s="118"/>
      <c r="AN18" s="117"/>
      <c r="AO18" s="118"/>
      <c r="AQ18" s="117"/>
      <c r="AR18" s="118"/>
      <c r="AT18" s="117"/>
      <c r="AU18" s="118"/>
      <c r="AW18" s="117"/>
      <c r="AX18" s="118"/>
    </row>
    <row r="19" spans="1:50" s="112" customFormat="1" ht="63.75" x14ac:dyDescent="0.2">
      <c r="A19" s="111"/>
      <c r="B19" s="116" t="s">
        <v>73</v>
      </c>
      <c r="C19" s="3" t="s">
        <v>115</v>
      </c>
      <c r="D19" s="12" t="s">
        <v>127</v>
      </c>
      <c r="E19" s="57">
        <v>0.2</v>
      </c>
      <c r="F19" s="9"/>
      <c r="G19" s="99"/>
      <c r="H19" s="11"/>
      <c r="I19" s="9"/>
      <c r="J19" s="99"/>
      <c r="K19" s="11"/>
      <c r="L19" s="9"/>
      <c r="M19" s="99"/>
      <c r="N19" s="11"/>
      <c r="O19" s="9"/>
      <c r="P19" s="99"/>
      <c r="Q19" s="11"/>
      <c r="R19" s="9"/>
      <c r="S19" s="99"/>
      <c r="T19" s="11"/>
      <c r="U19" s="9"/>
      <c r="V19" s="99"/>
      <c r="W19" s="11"/>
      <c r="X19" s="9"/>
      <c r="Y19" s="99"/>
      <c r="Z19" s="11"/>
      <c r="AA19" s="9"/>
      <c r="AB19" s="99"/>
      <c r="AC19" s="11"/>
      <c r="AE19" s="99"/>
      <c r="AF19" s="11"/>
      <c r="AH19" s="99"/>
      <c r="AI19" s="11"/>
      <c r="AK19" s="99"/>
      <c r="AL19" s="11"/>
      <c r="AN19" s="99"/>
      <c r="AO19" s="11"/>
      <c r="AQ19" s="99"/>
      <c r="AR19" s="11"/>
      <c r="AT19" s="99"/>
      <c r="AU19" s="11"/>
      <c r="AW19" s="99"/>
      <c r="AX19" s="11"/>
    </row>
    <row r="20" spans="1:50" s="112" customFormat="1" ht="63.75" x14ac:dyDescent="0.2">
      <c r="A20" s="111"/>
      <c r="B20" s="116" t="s">
        <v>74</v>
      </c>
      <c r="C20" s="3" t="s">
        <v>116</v>
      </c>
      <c r="D20" s="12" t="s">
        <v>127</v>
      </c>
      <c r="E20" s="57">
        <v>0.2</v>
      </c>
      <c r="F20" s="9"/>
      <c r="G20" s="117"/>
      <c r="H20" s="118"/>
      <c r="I20" s="9"/>
      <c r="J20" s="117"/>
      <c r="K20" s="118"/>
      <c r="L20" s="9"/>
      <c r="M20" s="117"/>
      <c r="N20" s="118"/>
      <c r="O20" s="9"/>
      <c r="P20" s="117"/>
      <c r="Q20" s="118"/>
      <c r="R20" s="9"/>
      <c r="S20" s="117"/>
      <c r="T20" s="118"/>
      <c r="U20" s="9"/>
      <c r="V20" s="117"/>
      <c r="W20" s="118"/>
      <c r="X20" s="9"/>
      <c r="Y20" s="117"/>
      <c r="Z20" s="118"/>
      <c r="AA20" s="9"/>
      <c r="AB20" s="117"/>
      <c r="AC20" s="118"/>
      <c r="AE20" s="117"/>
      <c r="AF20" s="118"/>
      <c r="AH20" s="117"/>
      <c r="AI20" s="118"/>
      <c r="AK20" s="117"/>
      <c r="AL20" s="118"/>
      <c r="AN20" s="117"/>
      <c r="AO20" s="118"/>
      <c r="AQ20" s="117"/>
      <c r="AR20" s="118"/>
      <c r="AT20" s="117"/>
      <c r="AU20" s="118"/>
      <c r="AW20" s="117"/>
      <c r="AX20" s="118"/>
    </row>
    <row r="21" spans="1:50" s="112" customFormat="1" x14ac:dyDescent="0.2">
      <c r="A21" s="111"/>
      <c r="F21" s="9"/>
      <c r="G21" s="117"/>
      <c r="H21" s="118"/>
      <c r="I21" s="9"/>
      <c r="J21" s="117"/>
      <c r="K21" s="118"/>
      <c r="L21" s="9"/>
      <c r="M21" s="117"/>
      <c r="N21" s="118"/>
      <c r="O21" s="9"/>
      <c r="P21" s="117"/>
      <c r="Q21" s="118"/>
      <c r="R21" s="9"/>
      <c r="S21" s="117"/>
      <c r="T21" s="118"/>
      <c r="U21" s="9"/>
      <c r="V21" s="117"/>
      <c r="W21" s="118"/>
      <c r="X21" s="9"/>
      <c r="Y21" s="117"/>
      <c r="Z21" s="118"/>
      <c r="AA21" s="9"/>
      <c r="AB21" s="117"/>
      <c r="AC21" s="118"/>
      <c r="AE21" s="117"/>
      <c r="AF21" s="118"/>
      <c r="AH21" s="117"/>
      <c r="AI21" s="118"/>
      <c r="AK21" s="117"/>
      <c r="AL21" s="118"/>
      <c r="AN21" s="117"/>
      <c r="AO21" s="118"/>
      <c r="AQ21" s="117"/>
      <c r="AR21" s="118"/>
      <c r="AT21" s="117"/>
      <c r="AU21" s="118"/>
      <c r="AW21" s="117"/>
      <c r="AX21" s="118"/>
    </row>
    <row r="22" spans="1:50" s="112" customFormat="1" ht="15.75" x14ac:dyDescent="0.2">
      <c r="A22" s="111"/>
      <c r="B22" s="116"/>
      <c r="C22" s="2"/>
      <c r="D22" s="2"/>
      <c r="E22" s="57"/>
      <c r="F22" s="9"/>
      <c r="G22" s="117"/>
      <c r="H22" s="118"/>
      <c r="I22" s="9"/>
      <c r="J22" s="117"/>
      <c r="K22" s="118"/>
      <c r="L22" s="9"/>
      <c r="M22" s="117"/>
      <c r="N22" s="118"/>
      <c r="O22" s="9"/>
      <c r="P22" s="117"/>
      <c r="Q22" s="118"/>
      <c r="R22" s="9"/>
      <c r="S22" s="117"/>
      <c r="T22" s="118"/>
      <c r="U22" s="9"/>
      <c r="V22" s="117"/>
      <c r="W22" s="118"/>
      <c r="X22" s="9"/>
      <c r="Y22" s="117"/>
      <c r="Z22" s="118"/>
      <c r="AA22" s="9"/>
      <c r="AB22" s="117"/>
      <c r="AC22" s="118"/>
      <c r="AE22" s="117"/>
      <c r="AF22" s="118"/>
      <c r="AH22" s="117"/>
      <c r="AI22" s="118"/>
      <c r="AK22" s="117"/>
      <c r="AL22" s="118"/>
      <c r="AN22" s="117"/>
      <c r="AO22" s="118"/>
      <c r="AQ22" s="117"/>
      <c r="AR22" s="118"/>
      <c r="AT22" s="117"/>
      <c r="AU22" s="118"/>
      <c r="AW22" s="117"/>
      <c r="AX22" s="118"/>
    </row>
    <row r="23" spans="1:50" s="112" customFormat="1" ht="15.75" x14ac:dyDescent="0.2">
      <c r="A23" s="111"/>
      <c r="B23" s="116"/>
      <c r="C23" s="2"/>
      <c r="D23" s="2"/>
      <c r="E23" s="57"/>
      <c r="F23" s="9"/>
      <c r="G23" s="117"/>
      <c r="H23" s="118"/>
      <c r="I23" s="9"/>
      <c r="J23" s="117"/>
      <c r="K23" s="118"/>
      <c r="L23" s="9"/>
      <c r="M23" s="117"/>
      <c r="N23" s="118"/>
      <c r="O23" s="9"/>
      <c r="P23" s="117"/>
      <c r="Q23" s="118"/>
      <c r="R23" s="9"/>
      <c r="S23" s="117"/>
      <c r="T23" s="118"/>
      <c r="U23" s="9"/>
      <c r="V23" s="117"/>
      <c r="W23" s="118"/>
      <c r="X23" s="9"/>
      <c r="Y23" s="117"/>
      <c r="Z23" s="118"/>
      <c r="AA23" s="9"/>
      <c r="AB23" s="117"/>
      <c r="AC23" s="118"/>
      <c r="AE23" s="117"/>
      <c r="AF23" s="118"/>
      <c r="AH23" s="117"/>
      <c r="AI23" s="118"/>
      <c r="AK23" s="117"/>
      <c r="AL23" s="118"/>
      <c r="AN23" s="117"/>
      <c r="AO23" s="118"/>
      <c r="AQ23" s="117"/>
      <c r="AR23" s="118"/>
      <c r="AT23" s="117"/>
      <c r="AU23" s="118"/>
      <c r="AW23" s="117"/>
      <c r="AX23" s="118"/>
    </row>
    <row r="24" spans="1:50" s="112" customFormat="1" ht="15.75" x14ac:dyDescent="0.2">
      <c r="A24" s="111"/>
      <c r="B24" s="116"/>
      <c r="C24" s="2"/>
      <c r="D24" s="2"/>
      <c r="E24" s="57"/>
      <c r="F24" s="9"/>
      <c r="G24" s="117"/>
      <c r="H24" s="118"/>
      <c r="I24" s="9"/>
      <c r="J24" s="117"/>
      <c r="K24" s="118"/>
      <c r="L24" s="9"/>
      <c r="M24" s="117"/>
      <c r="N24" s="118"/>
      <c r="O24" s="9"/>
      <c r="P24" s="117"/>
      <c r="Q24" s="118"/>
      <c r="R24" s="9"/>
      <c r="S24" s="117"/>
      <c r="T24" s="118"/>
      <c r="U24" s="9"/>
      <c r="V24" s="117"/>
      <c r="W24" s="118"/>
      <c r="X24" s="9"/>
      <c r="Y24" s="117"/>
      <c r="Z24" s="118"/>
      <c r="AA24" s="9"/>
      <c r="AB24" s="117"/>
      <c r="AC24" s="118"/>
      <c r="AE24" s="117"/>
      <c r="AF24" s="118"/>
      <c r="AH24" s="117"/>
      <c r="AI24" s="118"/>
      <c r="AK24" s="117"/>
      <c r="AL24" s="118"/>
      <c r="AN24" s="117"/>
      <c r="AO24" s="118"/>
      <c r="AQ24" s="117"/>
      <c r="AR24" s="118"/>
      <c r="AT24" s="117"/>
      <c r="AU24" s="118"/>
      <c r="AW24" s="117"/>
      <c r="AX24" s="118"/>
    </row>
    <row r="25" spans="1:50" s="112" customFormat="1" ht="15.75" x14ac:dyDescent="0.2">
      <c r="A25" s="111"/>
      <c r="F25" s="9"/>
      <c r="G25" s="99"/>
      <c r="H25" s="11"/>
      <c r="I25" s="9"/>
      <c r="J25" s="99"/>
      <c r="K25" s="11"/>
      <c r="L25" s="9"/>
      <c r="M25" s="99"/>
      <c r="N25" s="11"/>
      <c r="O25" s="9"/>
      <c r="P25" s="99"/>
      <c r="Q25" s="11"/>
      <c r="R25" s="9"/>
      <c r="S25" s="99"/>
      <c r="T25" s="11"/>
      <c r="U25" s="9"/>
      <c r="V25" s="99"/>
      <c r="W25" s="11"/>
      <c r="X25" s="9"/>
      <c r="Y25" s="99"/>
      <c r="Z25" s="11"/>
      <c r="AA25" s="9"/>
      <c r="AB25" s="99"/>
      <c r="AC25" s="11"/>
      <c r="AE25" s="99"/>
      <c r="AF25" s="11"/>
      <c r="AH25" s="99"/>
      <c r="AI25" s="11"/>
      <c r="AK25" s="99"/>
      <c r="AL25" s="11"/>
      <c r="AN25" s="99"/>
      <c r="AO25" s="11"/>
      <c r="AQ25" s="99"/>
      <c r="AR25" s="11"/>
      <c r="AT25" s="99"/>
      <c r="AU25" s="11"/>
      <c r="AW25" s="99"/>
      <c r="AX25" s="11"/>
    </row>
    <row r="26" spans="1:50" s="112" customFormat="1" x14ac:dyDescent="0.2">
      <c r="A26" s="111"/>
      <c r="F26" s="9"/>
      <c r="G26" s="117"/>
      <c r="H26" s="118"/>
      <c r="I26" s="9"/>
      <c r="J26" s="117"/>
      <c r="K26" s="118"/>
      <c r="L26" s="9"/>
      <c r="M26" s="117"/>
      <c r="N26" s="118"/>
      <c r="O26" s="9"/>
      <c r="P26" s="117"/>
      <c r="Q26" s="118"/>
      <c r="R26" s="9"/>
      <c r="S26" s="117"/>
      <c r="T26" s="118"/>
      <c r="U26" s="9"/>
      <c r="V26" s="117"/>
      <c r="W26" s="118"/>
      <c r="X26" s="9"/>
      <c r="Y26" s="117"/>
      <c r="Z26" s="118"/>
      <c r="AA26" s="9"/>
      <c r="AB26" s="117"/>
      <c r="AC26" s="118"/>
      <c r="AE26" s="117"/>
      <c r="AF26" s="118"/>
      <c r="AH26" s="117"/>
      <c r="AI26" s="118"/>
      <c r="AK26" s="117"/>
      <c r="AL26" s="118"/>
      <c r="AN26" s="117"/>
      <c r="AO26" s="118"/>
      <c r="AQ26" s="117"/>
      <c r="AR26" s="118"/>
      <c r="AT26" s="117"/>
      <c r="AU26" s="118"/>
      <c r="AW26" s="117"/>
      <c r="AX26" s="118"/>
    </row>
    <row r="27" spans="1:50" s="112" customFormat="1" x14ac:dyDescent="0.2">
      <c r="A27" s="111"/>
      <c r="F27" s="9"/>
      <c r="G27" s="117"/>
      <c r="H27" s="118"/>
      <c r="I27" s="9"/>
      <c r="J27" s="117"/>
      <c r="K27" s="118"/>
      <c r="L27" s="9"/>
      <c r="M27" s="117"/>
      <c r="N27" s="118"/>
      <c r="O27" s="9"/>
      <c r="P27" s="117"/>
      <c r="Q27" s="118"/>
      <c r="R27" s="9"/>
      <c r="S27" s="117"/>
      <c r="T27" s="118"/>
      <c r="U27" s="9"/>
      <c r="V27" s="117"/>
      <c r="W27" s="118"/>
      <c r="X27" s="9"/>
      <c r="Y27" s="117"/>
      <c r="Z27" s="118"/>
      <c r="AA27" s="9"/>
      <c r="AB27" s="117"/>
      <c r="AC27" s="118"/>
      <c r="AE27" s="117"/>
      <c r="AF27" s="118"/>
      <c r="AH27" s="117"/>
      <c r="AI27" s="118"/>
      <c r="AK27" s="117"/>
      <c r="AL27" s="118"/>
      <c r="AN27" s="117"/>
      <c r="AO27" s="118"/>
      <c r="AQ27" s="117"/>
      <c r="AR27" s="118"/>
      <c r="AT27" s="117"/>
      <c r="AU27" s="118"/>
      <c r="AW27" s="117"/>
      <c r="AX27" s="118"/>
    </row>
    <row r="28" spans="1:50" s="112" customFormat="1" x14ac:dyDescent="0.2">
      <c r="A28" s="111"/>
      <c r="F28" s="9"/>
      <c r="G28" s="117"/>
      <c r="H28" s="118"/>
      <c r="I28" s="9"/>
      <c r="J28" s="117"/>
      <c r="K28" s="118"/>
      <c r="L28" s="9"/>
      <c r="M28" s="117"/>
      <c r="N28" s="118"/>
      <c r="O28" s="9"/>
      <c r="P28" s="117"/>
      <c r="Q28" s="118"/>
      <c r="R28" s="9"/>
      <c r="S28" s="117"/>
      <c r="T28" s="118"/>
      <c r="U28" s="9"/>
      <c r="V28" s="117"/>
      <c r="W28" s="118"/>
      <c r="X28" s="9"/>
      <c r="Y28" s="117"/>
      <c r="Z28" s="118"/>
      <c r="AA28" s="9"/>
      <c r="AB28" s="117"/>
      <c r="AC28" s="118"/>
      <c r="AE28" s="117"/>
      <c r="AF28" s="118"/>
      <c r="AH28" s="117"/>
      <c r="AI28" s="118"/>
      <c r="AK28" s="117"/>
      <c r="AL28" s="118"/>
      <c r="AN28" s="117"/>
      <c r="AO28" s="118"/>
      <c r="AQ28" s="117"/>
      <c r="AR28" s="118"/>
      <c r="AT28" s="117"/>
      <c r="AU28" s="118"/>
      <c r="AW28" s="117"/>
      <c r="AX28" s="118"/>
    </row>
    <row r="29" spans="1:50" s="112" customFormat="1" ht="15.75" x14ac:dyDescent="0.2">
      <c r="A29" s="111"/>
      <c r="B29" s="116"/>
      <c r="C29" s="12"/>
      <c r="D29" s="12"/>
      <c r="E29" s="57"/>
      <c r="F29" s="9"/>
      <c r="G29" s="117"/>
      <c r="H29" s="118"/>
      <c r="I29" s="9"/>
      <c r="J29" s="117"/>
      <c r="K29" s="118"/>
      <c r="L29" s="9"/>
      <c r="M29" s="117"/>
      <c r="N29" s="118"/>
      <c r="O29" s="9"/>
      <c r="P29" s="117"/>
      <c r="Q29" s="118"/>
      <c r="R29" s="9"/>
      <c r="S29" s="117"/>
      <c r="T29" s="118"/>
      <c r="U29" s="9"/>
      <c r="V29" s="117"/>
      <c r="W29" s="118"/>
      <c r="X29" s="9"/>
      <c r="Y29" s="117"/>
      <c r="Z29" s="118"/>
      <c r="AA29" s="9"/>
      <c r="AB29" s="117"/>
      <c r="AC29" s="118"/>
      <c r="AE29" s="117"/>
      <c r="AF29" s="118"/>
      <c r="AH29" s="117"/>
      <c r="AI29" s="118"/>
      <c r="AK29" s="117"/>
      <c r="AL29" s="118"/>
      <c r="AN29" s="117"/>
      <c r="AO29" s="118"/>
      <c r="AQ29" s="117"/>
      <c r="AR29" s="118"/>
      <c r="AT29" s="117"/>
      <c r="AU29" s="118"/>
      <c r="AW29" s="117"/>
      <c r="AX29" s="118"/>
    </row>
    <row r="30" spans="1:50" s="112" customFormat="1" ht="15.75" x14ac:dyDescent="0.2">
      <c r="A30" s="111"/>
      <c r="B30" s="116"/>
      <c r="C30" s="12"/>
      <c r="D30" s="12"/>
      <c r="E30" s="57"/>
      <c r="F30" s="9"/>
      <c r="G30" s="117"/>
      <c r="H30" s="118"/>
      <c r="I30" s="9"/>
      <c r="J30" s="117"/>
      <c r="K30" s="118"/>
      <c r="L30" s="9"/>
      <c r="M30" s="117"/>
      <c r="N30" s="118"/>
      <c r="O30" s="9"/>
      <c r="P30" s="117"/>
      <c r="Q30" s="118"/>
      <c r="R30" s="9"/>
      <c r="S30" s="117"/>
      <c r="T30" s="118"/>
      <c r="U30" s="9"/>
      <c r="V30" s="117"/>
      <c r="W30" s="118"/>
      <c r="X30" s="9"/>
      <c r="Y30" s="117"/>
      <c r="Z30" s="118"/>
      <c r="AA30" s="9"/>
      <c r="AB30" s="117"/>
      <c r="AC30" s="118"/>
      <c r="AE30" s="117"/>
      <c r="AF30" s="118"/>
      <c r="AH30" s="117"/>
      <c r="AI30" s="118"/>
      <c r="AK30" s="117"/>
      <c r="AL30" s="118"/>
      <c r="AN30" s="117"/>
      <c r="AO30" s="118"/>
      <c r="AQ30" s="117"/>
      <c r="AR30" s="118"/>
      <c r="AT30" s="117"/>
      <c r="AU30" s="118"/>
      <c r="AW30" s="117"/>
      <c r="AX30" s="118"/>
    </row>
    <row r="31" spans="1:50" s="112" customFormat="1" ht="15.75" x14ac:dyDescent="0.2">
      <c r="A31" s="111"/>
      <c r="F31" s="9"/>
      <c r="G31" s="99"/>
      <c r="H31" s="11"/>
      <c r="I31" s="9"/>
      <c r="J31" s="99"/>
      <c r="K31" s="11"/>
      <c r="L31" s="9"/>
      <c r="M31" s="99"/>
      <c r="N31" s="11"/>
      <c r="O31" s="9"/>
      <c r="P31" s="99"/>
      <c r="Q31" s="11"/>
      <c r="R31" s="9"/>
      <c r="S31" s="99"/>
      <c r="T31" s="11"/>
      <c r="U31" s="9"/>
      <c r="V31" s="99"/>
      <c r="W31" s="11"/>
      <c r="X31" s="9"/>
      <c r="Y31" s="99"/>
      <c r="Z31" s="11"/>
      <c r="AA31" s="9"/>
      <c r="AB31" s="99"/>
      <c r="AC31" s="11"/>
      <c r="AE31" s="99"/>
      <c r="AF31" s="11"/>
      <c r="AH31" s="99"/>
      <c r="AI31" s="11"/>
      <c r="AK31" s="99"/>
      <c r="AL31" s="11"/>
      <c r="AN31" s="99"/>
      <c r="AO31" s="11"/>
      <c r="AQ31" s="99"/>
      <c r="AR31" s="11"/>
      <c r="AT31" s="99"/>
      <c r="AU31" s="11"/>
      <c r="AW31" s="99"/>
      <c r="AX31" s="11"/>
    </row>
    <row r="32" spans="1:50" s="112" customFormat="1" x14ac:dyDescent="0.2">
      <c r="A32" s="111"/>
      <c r="F32" s="9"/>
      <c r="G32" s="117"/>
      <c r="H32" s="118"/>
      <c r="I32" s="9"/>
      <c r="J32" s="117"/>
      <c r="K32" s="118"/>
      <c r="L32" s="9"/>
      <c r="M32" s="117"/>
      <c r="N32" s="118"/>
      <c r="O32" s="9"/>
      <c r="P32" s="117"/>
      <c r="Q32" s="118"/>
      <c r="R32" s="9"/>
      <c r="S32" s="117"/>
      <c r="T32" s="118"/>
      <c r="U32" s="9"/>
      <c r="V32" s="117"/>
      <c r="W32" s="118"/>
      <c r="X32" s="9"/>
      <c r="Y32" s="117"/>
      <c r="Z32" s="118"/>
      <c r="AA32" s="9"/>
      <c r="AB32" s="117"/>
      <c r="AC32" s="118"/>
      <c r="AE32" s="117"/>
      <c r="AF32" s="118"/>
      <c r="AH32" s="117"/>
      <c r="AI32" s="118"/>
      <c r="AK32" s="117"/>
      <c r="AL32" s="118"/>
      <c r="AN32" s="117"/>
      <c r="AO32" s="118"/>
      <c r="AQ32" s="117"/>
      <c r="AR32" s="118"/>
      <c r="AT32" s="117"/>
      <c r="AU32" s="118"/>
      <c r="AW32" s="117"/>
      <c r="AX32" s="118"/>
    </row>
    <row r="33" spans="1:50" s="112" customFormat="1" x14ac:dyDescent="0.2">
      <c r="A33" s="111"/>
      <c r="F33" s="9"/>
      <c r="G33" s="117"/>
      <c r="H33" s="118"/>
      <c r="I33" s="9"/>
      <c r="J33" s="117"/>
      <c r="K33" s="118"/>
      <c r="L33" s="9"/>
      <c r="M33" s="117"/>
      <c r="N33" s="118"/>
      <c r="O33" s="9"/>
      <c r="P33" s="117"/>
      <c r="Q33" s="118"/>
      <c r="R33" s="9"/>
      <c r="S33" s="117"/>
      <c r="T33" s="118"/>
      <c r="U33" s="9"/>
      <c r="V33" s="117"/>
      <c r="W33" s="118"/>
      <c r="X33" s="9"/>
      <c r="Y33" s="117"/>
      <c r="Z33" s="118"/>
      <c r="AA33" s="9"/>
      <c r="AB33" s="117"/>
      <c r="AC33" s="118"/>
      <c r="AE33" s="117"/>
      <c r="AF33" s="118"/>
      <c r="AH33" s="117"/>
      <c r="AI33" s="118"/>
      <c r="AK33" s="117"/>
      <c r="AL33" s="118"/>
      <c r="AN33" s="117"/>
      <c r="AO33" s="118"/>
      <c r="AQ33" s="117"/>
      <c r="AR33" s="118"/>
      <c r="AT33" s="117"/>
      <c r="AU33" s="118"/>
      <c r="AW33" s="117"/>
      <c r="AX33" s="118"/>
    </row>
    <row r="34" spans="1:50" s="112" customFormat="1" x14ac:dyDescent="0.2">
      <c r="A34" s="111"/>
      <c r="F34" s="9"/>
      <c r="G34" s="117"/>
      <c r="H34" s="118"/>
      <c r="I34" s="9"/>
      <c r="J34" s="117"/>
      <c r="K34" s="118"/>
      <c r="L34" s="9"/>
      <c r="M34" s="117"/>
      <c r="N34" s="118"/>
      <c r="O34" s="9"/>
      <c r="P34" s="117"/>
      <c r="Q34" s="118"/>
      <c r="R34" s="9"/>
      <c r="S34" s="117"/>
      <c r="T34" s="118"/>
      <c r="U34" s="9"/>
      <c r="V34" s="117"/>
      <c r="W34" s="118"/>
      <c r="X34" s="9"/>
      <c r="Y34" s="117"/>
      <c r="Z34" s="118"/>
      <c r="AA34" s="9"/>
      <c r="AB34" s="117"/>
      <c r="AC34" s="118"/>
      <c r="AE34" s="117"/>
      <c r="AF34" s="118"/>
      <c r="AH34" s="117"/>
      <c r="AI34" s="118"/>
      <c r="AK34" s="117"/>
      <c r="AL34" s="118"/>
      <c r="AN34" s="117"/>
      <c r="AO34" s="118"/>
      <c r="AQ34" s="117"/>
      <c r="AR34" s="118"/>
      <c r="AT34" s="117"/>
      <c r="AU34" s="118"/>
      <c r="AW34" s="117"/>
      <c r="AX34" s="118"/>
    </row>
    <row r="35" spans="1:50" s="112" customFormat="1" ht="15.75" x14ac:dyDescent="0.2">
      <c r="A35" s="111"/>
      <c r="B35" s="116"/>
      <c r="C35" s="3"/>
      <c r="D35" s="3"/>
      <c r="E35" s="57"/>
      <c r="F35" s="9"/>
      <c r="G35" s="117"/>
      <c r="H35" s="118"/>
      <c r="I35" s="9"/>
      <c r="J35" s="117"/>
      <c r="K35" s="118"/>
      <c r="L35" s="9"/>
      <c r="M35" s="117"/>
      <c r="N35" s="118"/>
      <c r="O35" s="9"/>
      <c r="P35" s="117"/>
      <c r="Q35" s="118"/>
      <c r="R35" s="9"/>
      <c r="S35" s="117"/>
      <c r="T35" s="118"/>
      <c r="U35" s="9"/>
      <c r="V35" s="117"/>
      <c r="W35" s="118"/>
      <c r="X35" s="9"/>
      <c r="Y35" s="117"/>
      <c r="Z35" s="118"/>
      <c r="AA35" s="9"/>
      <c r="AB35" s="117"/>
      <c r="AC35" s="118"/>
      <c r="AE35" s="117"/>
      <c r="AF35" s="118"/>
      <c r="AH35" s="117"/>
      <c r="AI35" s="118"/>
      <c r="AK35" s="117"/>
      <c r="AL35" s="118"/>
      <c r="AN35" s="117"/>
      <c r="AO35" s="118"/>
      <c r="AQ35" s="117"/>
      <c r="AR35" s="118"/>
      <c r="AT35" s="117"/>
      <c r="AU35" s="118"/>
      <c r="AW35" s="117"/>
      <c r="AX35" s="118"/>
    </row>
    <row r="36" spans="1:50" s="112" customFormat="1" ht="15.75" x14ac:dyDescent="0.2">
      <c r="A36" s="111"/>
      <c r="B36" s="116"/>
      <c r="C36" s="3"/>
      <c r="D36" s="3"/>
      <c r="E36" s="57"/>
      <c r="F36" s="9"/>
      <c r="G36" s="117"/>
      <c r="H36" s="118"/>
      <c r="I36" s="9"/>
      <c r="J36" s="117"/>
      <c r="K36" s="118"/>
      <c r="L36" s="9"/>
      <c r="M36" s="117"/>
      <c r="N36" s="118"/>
      <c r="O36" s="9"/>
      <c r="P36" s="117"/>
      <c r="Q36" s="118"/>
      <c r="R36" s="9"/>
      <c r="S36" s="117"/>
      <c r="T36" s="118"/>
      <c r="U36" s="9"/>
      <c r="V36" s="117"/>
      <c r="W36" s="118"/>
      <c r="X36" s="9"/>
      <c r="Y36" s="117"/>
      <c r="Z36" s="118"/>
      <c r="AA36" s="9"/>
      <c r="AB36" s="117"/>
      <c r="AC36" s="118"/>
      <c r="AE36" s="117"/>
      <c r="AF36" s="118"/>
      <c r="AH36" s="117"/>
      <c r="AI36" s="118"/>
      <c r="AK36" s="117"/>
      <c r="AL36" s="118"/>
      <c r="AN36" s="117"/>
      <c r="AO36" s="118"/>
      <c r="AQ36" s="117"/>
      <c r="AR36" s="118"/>
      <c r="AT36" s="117"/>
      <c r="AU36" s="118"/>
      <c r="AW36" s="117"/>
      <c r="AX36" s="118"/>
    </row>
    <row r="37" spans="1:50" s="112" customFormat="1" ht="15.75" x14ac:dyDescent="0.2">
      <c r="A37" s="111"/>
      <c r="B37" s="113"/>
      <c r="C37" s="10"/>
      <c r="D37" s="8"/>
      <c r="E37" s="119"/>
      <c r="F37" s="9"/>
      <c r="G37" s="99"/>
      <c r="H37" s="11"/>
      <c r="I37" s="9"/>
      <c r="J37" s="99"/>
      <c r="K37" s="11"/>
      <c r="L37" s="9"/>
      <c r="M37" s="99"/>
      <c r="N37" s="11"/>
      <c r="O37" s="9"/>
      <c r="P37" s="99"/>
      <c r="Q37" s="11"/>
      <c r="R37" s="9"/>
      <c r="S37" s="99"/>
      <c r="T37" s="11"/>
      <c r="U37" s="9"/>
      <c r="V37" s="99"/>
      <c r="W37" s="11"/>
      <c r="X37" s="9"/>
      <c r="Y37" s="99"/>
      <c r="Z37" s="11"/>
      <c r="AA37" s="9"/>
      <c r="AB37" s="99"/>
      <c r="AC37" s="11"/>
      <c r="AE37" s="99"/>
      <c r="AF37" s="11"/>
      <c r="AH37" s="99"/>
      <c r="AI37" s="11"/>
      <c r="AK37" s="99"/>
      <c r="AL37" s="11"/>
      <c r="AN37" s="99"/>
      <c r="AO37" s="11"/>
      <c r="AQ37" s="99"/>
      <c r="AR37" s="11"/>
      <c r="AT37" s="99"/>
      <c r="AU37" s="11"/>
      <c r="AW37" s="99"/>
      <c r="AX37" s="11"/>
    </row>
    <row r="38" spans="1:50" s="112" customFormat="1" ht="15.75" x14ac:dyDescent="0.2">
      <c r="A38" s="111"/>
      <c r="B38" s="116"/>
      <c r="C38" s="13"/>
      <c r="D38" s="13"/>
      <c r="E38" s="57"/>
      <c r="F38" s="9"/>
      <c r="G38" s="117"/>
      <c r="H38" s="118"/>
      <c r="I38" s="9"/>
      <c r="J38" s="117"/>
      <c r="K38" s="118"/>
      <c r="L38" s="9"/>
      <c r="M38" s="117"/>
      <c r="N38" s="118"/>
      <c r="O38" s="9"/>
      <c r="P38" s="117"/>
      <c r="Q38" s="118"/>
      <c r="R38" s="9"/>
      <c r="S38" s="117"/>
      <c r="T38" s="118"/>
      <c r="U38" s="9"/>
      <c r="V38" s="117"/>
      <c r="W38" s="118"/>
      <c r="X38" s="9"/>
      <c r="Y38" s="117"/>
      <c r="Z38" s="118"/>
      <c r="AA38" s="9"/>
      <c r="AB38" s="117"/>
      <c r="AC38" s="118"/>
      <c r="AE38" s="117"/>
      <c r="AF38" s="118"/>
      <c r="AH38" s="117"/>
      <c r="AI38" s="118"/>
      <c r="AK38" s="117"/>
      <c r="AL38" s="118"/>
      <c r="AN38" s="117"/>
      <c r="AO38" s="118"/>
      <c r="AQ38" s="117"/>
      <c r="AR38" s="118"/>
      <c r="AT38" s="117"/>
      <c r="AU38" s="118"/>
      <c r="AW38" s="117"/>
      <c r="AX38" s="118"/>
    </row>
    <row r="39" spans="1:50" s="112" customFormat="1" ht="15.75" x14ac:dyDescent="0.2">
      <c r="A39" s="111"/>
      <c r="B39" s="116"/>
      <c r="C39" s="13"/>
      <c r="D39" s="13"/>
      <c r="E39" s="57"/>
      <c r="F39" s="9"/>
      <c r="G39" s="117"/>
      <c r="H39" s="118"/>
      <c r="I39" s="9"/>
      <c r="J39" s="117"/>
      <c r="K39" s="118"/>
      <c r="L39" s="9"/>
      <c r="M39" s="117"/>
      <c r="N39" s="118"/>
      <c r="O39" s="9"/>
      <c r="P39" s="117"/>
      <c r="Q39" s="118"/>
      <c r="R39" s="9"/>
      <c r="S39" s="117"/>
      <c r="T39" s="118"/>
      <c r="U39" s="9"/>
      <c r="V39" s="117"/>
      <c r="W39" s="118"/>
      <c r="X39" s="9"/>
      <c r="Y39" s="117"/>
      <c r="Z39" s="118"/>
      <c r="AA39" s="9"/>
      <c r="AB39" s="117"/>
      <c r="AC39" s="118"/>
      <c r="AE39" s="117"/>
      <c r="AF39" s="118"/>
      <c r="AH39" s="117"/>
      <c r="AI39" s="118"/>
      <c r="AK39" s="117"/>
      <c r="AL39" s="118"/>
      <c r="AN39" s="117"/>
      <c r="AO39" s="118"/>
      <c r="AQ39" s="117"/>
      <c r="AR39" s="118"/>
      <c r="AT39" s="117"/>
      <c r="AU39" s="118"/>
      <c r="AW39" s="117"/>
      <c r="AX39" s="118"/>
    </row>
    <row r="40" spans="1:50" s="112" customFormat="1" ht="15.75" x14ac:dyDescent="0.2">
      <c r="A40" s="111"/>
      <c r="B40" s="116"/>
      <c r="C40" s="13"/>
      <c r="D40" s="13"/>
      <c r="E40" s="57"/>
      <c r="F40" s="9"/>
      <c r="G40" s="117"/>
      <c r="H40" s="118"/>
      <c r="I40" s="9"/>
      <c r="J40" s="117"/>
      <c r="K40" s="118"/>
      <c r="L40" s="9"/>
      <c r="M40" s="117"/>
      <c r="N40" s="118"/>
      <c r="O40" s="9"/>
      <c r="P40" s="117"/>
      <c r="Q40" s="118"/>
      <c r="R40" s="9"/>
      <c r="S40" s="117"/>
      <c r="T40" s="118"/>
      <c r="U40" s="9"/>
      <c r="V40" s="117"/>
      <c r="W40" s="118"/>
      <c r="X40" s="9"/>
      <c r="Y40" s="117"/>
      <c r="Z40" s="118"/>
      <c r="AA40" s="9"/>
      <c r="AB40" s="117"/>
      <c r="AC40" s="118"/>
      <c r="AE40" s="117"/>
      <c r="AF40" s="118"/>
      <c r="AH40" s="117"/>
      <c r="AI40" s="118"/>
      <c r="AK40" s="117"/>
      <c r="AL40" s="118"/>
      <c r="AN40" s="117"/>
      <c r="AO40" s="118"/>
      <c r="AQ40" s="117"/>
      <c r="AR40" s="118"/>
      <c r="AT40" s="117"/>
      <c r="AU40" s="118"/>
      <c r="AW40" s="117"/>
      <c r="AX40" s="118"/>
    </row>
    <row r="41" spans="1:50" s="112" customFormat="1" ht="15.75" x14ac:dyDescent="0.2">
      <c r="A41" s="111"/>
      <c r="B41" s="116"/>
      <c r="C41" s="13"/>
      <c r="D41" s="13"/>
      <c r="E41" s="57"/>
      <c r="F41" s="9"/>
      <c r="G41" s="117"/>
      <c r="H41" s="118"/>
      <c r="I41" s="9"/>
      <c r="J41" s="117"/>
      <c r="K41" s="118"/>
      <c r="L41" s="9"/>
      <c r="M41" s="117"/>
      <c r="N41" s="118"/>
      <c r="O41" s="9"/>
      <c r="P41" s="117"/>
      <c r="Q41" s="118"/>
      <c r="R41" s="9"/>
      <c r="S41" s="117"/>
      <c r="T41" s="118"/>
      <c r="U41" s="9"/>
      <c r="V41" s="117"/>
      <c r="W41" s="118"/>
      <c r="X41" s="9"/>
      <c r="Y41" s="117"/>
      <c r="Z41" s="118"/>
      <c r="AA41" s="9"/>
      <c r="AB41" s="117"/>
      <c r="AC41" s="118"/>
      <c r="AE41" s="117"/>
      <c r="AF41" s="118"/>
      <c r="AH41" s="117"/>
      <c r="AI41" s="118"/>
      <c r="AK41" s="117"/>
      <c r="AL41" s="118"/>
      <c r="AN41" s="117"/>
      <c r="AO41" s="118"/>
      <c r="AQ41" s="117"/>
      <c r="AR41" s="118"/>
      <c r="AT41" s="117"/>
      <c r="AU41" s="118"/>
      <c r="AW41" s="117"/>
      <c r="AX41" s="118"/>
    </row>
    <row r="42" spans="1:50" s="112" customFormat="1" ht="15.75" x14ac:dyDescent="0.2">
      <c r="A42" s="111"/>
      <c r="B42" s="116"/>
      <c r="C42" s="13"/>
      <c r="D42" s="13"/>
      <c r="E42" s="57"/>
      <c r="F42" s="9"/>
      <c r="G42" s="117"/>
      <c r="H42" s="118"/>
      <c r="I42" s="9"/>
      <c r="J42" s="117"/>
      <c r="K42" s="118"/>
      <c r="L42" s="9"/>
      <c r="M42" s="117"/>
      <c r="N42" s="118"/>
      <c r="O42" s="9"/>
      <c r="P42" s="117"/>
      <c r="Q42" s="118"/>
      <c r="R42" s="9"/>
      <c r="S42" s="117"/>
      <c r="T42" s="118"/>
      <c r="U42" s="9"/>
      <c r="V42" s="117"/>
      <c r="W42" s="118"/>
      <c r="X42" s="9"/>
      <c r="Y42" s="117"/>
      <c r="Z42" s="118"/>
      <c r="AA42" s="9"/>
      <c r="AB42" s="117"/>
      <c r="AC42" s="118"/>
      <c r="AE42" s="117"/>
      <c r="AF42" s="118"/>
      <c r="AH42" s="117"/>
      <c r="AI42" s="118"/>
      <c r="AK42" s="117"/>
      <c r="AL42" s="118"/>
      <c r="AN42" s="117"/>
      <c r="AO42" s="118"/>
      <c r="AQ42" s="117"/>
      <c r="AR42" s="118"/>
      <c r="AT42" s="117"/>
      <c r="AU42" s="118"/>
      <c r="AW42" s="117"/>
      <c r="AX42" s="118"/>
    </row>
    <row r="43" spans="1:50" s="112" customFormat="1" ht="15.75" x14ac:dyDescent="0.2">
      <c r="A43" s="111"/>
      <c r="B43" s="113"/>
      <c r="C43" s="10"/>
      <c r="D43" s="8"/>
      <c r="E43" s="119"/>
      <c r="F43" s="9"/>
      <c r="G43" s="99"/>
      <c r="H43" s="11"/>
      <c r="I43" s="9"/>
      <c r="J43" s="99"/>
      <c r="K43" s="11"/>
      <c r="L43" s="9"/>
      <c r="M43" s="99"/>
      <c r="N43" s="11"/>
      <c r="O43" s="9"/>
      <c r="P43" s="99"/>
      <c r="Q43" s="11"/>
      <c r="R43" s="9"/>
      <c r="S43" s="99"/>
      <c r="T43" s="11"/>
      <c r="U43" s="9"/>
      <c r="V43" s="99"/>
      <c r="W43" s="11"/>
      <c r="X43" s="9"/>
      <c r="Y43" s="99"/>
      <c r="Z43" s="11"/>
      <c r="AA43" s="9"/>
      <c r="AB43" s="99"/>
      <c r="AC43" s="11"/>
      <c r="AE43" s="99"/>
      <c r="AF43" s="11"/>
      <c r="AH43" s="99"/>
      <c r="AI43" s="11"/>
      <c r="AK43" s="99"/>
      <c r="AL43" s="11"/>
      <c r="AN43" s="99"/>
      <c r="AO43" s="11"/>
      <c r="AQ43" s="99"/>
      <c r="AR43" s="11"/>
      <c r="AT43" s="99"/>
      <c r="AU43" s="11"/>
      <c r="AW43" s="99"/>
      <c r="AX43" s="11"/>
    </row>
    <row r="44" spans="1:50" s="112" customFormat="1" ht="15.75" x14ac:dyDescent="0.2">
      <c r="A44" s="111"/>
      <c r="B44" s="116"/>
      <c r="C44" s="2"/>
      <c r="D44" s="2"/>
      <c r="E44" s="57"/>
      <c r="F44" s="9"/>
      <c r="G44" s="117"/>
      <c r="H44" s="118"/>
      <c r="I44" s="9"/>
      <c r="J44" s="117"/>
      <c r="K44" s="118"/>
      <c r="L44" s="9"/>
      <c r="M44" s="117"/>
      <c r="N44" s="118"/>
      <c r="O44" s="9"/>
      <c r="P44" s="117"/>
      <c r="Q44" s="118"/>
      <c r="R44" s="9"/>
      <c r="S44" s="117"/>
      <c r="T44" s="118"/>
      <c r="U44" s="9"/>
      <c r="V44" s="117"/>
      <c r="W44" s="118"/>
      <c r="X44" s="9"/>
      <c r="Y44" s="117"/>
      <c r="Z44" s="118"/>
      <c r="AA44" s="9"/>
      <c r="AB44" s="117"/>
      <c r="AC44" s="118"/>
      <c r="AE44" s="117"/>
      <c r="AF44" s="118"/>
      <c r="AH44" s="117"/>
      <c r="AI44" s="118"/>
      <c r="AK44" s="117"/>
      <c r="AL44" s="118"/>
      <c r="AN44" s="117"/>
      <c r="AO44" s="118"/>
      <c r="AQ44" s="117"/>
      <c r="AR44" s="118"/>
      <c r="AT44" s="117"/>
      <c r="AU44" s="118"/>
      <c r="AW44" s="117"/>
      <c r="AX44" s="118"/>
    </row>
    <row r="45" spans="1:50" s="112" customFormat="1" ht="15.75" x14ac:dyDescent="0.2">
      <c r="A45" s="111"/>
      <c r="B45" s="116"/>
      <c r="C45" s="2"/>
      <c r="D45" s="2"/>
      <c r="E45" s="57"/>
      <c r="F45" s="9"/>
      <c r="G45" s="117"/>
      <c r="H45" s="118"/>
      <c r="I45" s="9"/>
      <c r="J45" s="117"/>
      <c r="K45" s="118"/>
      <c r="L45" s="9"/>
      <c r="M45" s="117"/>
      <c r="N45" s="118"/>
      <c r="O45" s="9"/>
      <c r="P45" s="117"/>
      <c r="Q45" s="118"/>
      <c r="R45" s="9"/>
      <c r="S45" s="117"/>
      <c r="T45" s="118"/>
      <c r="U45" s="9"/>
      <c r="V45" s="117"/>
      <c r="W45" s="118"/>
      <c r="X45" s="9"/>
      <c r="Y45" s="117"/>
      <c r="Z45" s="118"/>
      <c r="AA45" s="9"/>
      <c r="AB45" s="117"/>
      <c r="AC45" s="118"/>
      <c r="AE45" s="117"/>
      <c r="AF45" s="118"/>
      <c r="AH45" s="117"/>
      <c r="AI45" s="118"/>
      <c r="AK45" s="117"/>
      <c r="AL45" s="118"/>
      <c r="AN45" s="117"/>
      <c r="AO45" s="118"/>
      <c r="AQ45" s="117"/>
      <c r="AR45" s="118"/>
      <c r="AT45" s="117"/>
      <c r="AU45" s="118"/>
      <c r="AW45" s="117"/>
      <c r="AX45" s="118"/>
    </row>
    <row r="46" spans="1:50" s="112" customFormat="1" ht="15.75" x14ac:dyDescent="0.2">
      <c r="A46" s="111"/>
      <c r="B46" s="116"/>
      <c r="C46" s="2"/>
      <c r="D46" s="2"/>
      <c r="E46" s="57"/>
      <c r="F46" s="9"/>
      <c r="G46" s="117"/>
      <c r="H46" s="118"/>
      <c r="I46" s="9"/>
      <c r="J46" s="117"/>
      <c r="K46" s="118"/>
      <c r="L46" s="9"/>
      <c r="M46" s="117"/>
      <c r="N46" s="118"/>
      <c r="O46" s="9"/>
      <c r="P46" s="117"/>
      <c r="Q46" s="118"/>
      <c r="R46" s="9"/>
      <c r="S46" s="117"/>
      <c r="T46" s="118"/>
      <c r="U46" s="9"/>
      <c r="V46" s="117"/>
      <c r="W46" s="118"/>
      <c r="X46" s="9"/>
      <c r="Y46" s="117"/>
      <c r="Z46" s="118"/>
      <c r="AA46" s="9"/>
      <c r="AB46" s="117"/>
      <c r="AC46" s="118"/>
      <c r="AE46" s="117"/>
      <c r="AF46" s="118"/>
      <c r="AH46" s="117"/>
      <c r="AI46" s="118"/>
      <c r="AK46" s="117"/>
      <c r="AL46" s="118"/>
      <c r="AN46" s="117"/>
      <c r="AO46" s="118"/>
      <c r="AQ46" s="117"/>
      <c r="AR46" s="118"/>
      <c r="AT46" s="117"/>
      <c r="AU46" s="118"/>
      <c r="AW46" s="117"/>
      <c r="AX46" s="118"/>
    </row>
    <row r="47" spans="1:50" s="112" customFormat="1" ht="15.75" x14ac:dyDescent="0.2">
      <c r="A47" s="111"/>
      <c r="B47" s="116"/>
      <c r="C47" s="2"/>
      <c r="D47" s="2"/>
      <c r="E47" s="57"/>
      <c r="F47" s="9"/>
      <c r="G47" s="117"/>
      <c r="H47" s="118"/>
      <c r="I47" s="9"/>
      <c r="J47" s="117"/>
      <c r="K47" s="118"/>
      <c r="L47" s="9"/>
      <c r="M47" s="117"/>
      <c r="N47" s="118"/>
      <c r="O47" s="9"/>
      <c r="P47" s="117"/>
      <c r="Q47" s="118"/>
      <c r="R47" s="9"/>
      <c r="S47" s="117"/>
      <c r="T47" s="118"/>
      <c r="U47" s="9"/>
      <c r="V47" s="117"/>
      <c r="W47" s="118"/>
      <c r="X47" s="9"/>
      <c r="Y47" s="117"/>
      <c r="Z47" s="118"/>
      <c r="AA47" s="9"/>
      <c r="AB47" s="117"/>
      <c r="AC47" s="118"/>
      <c r="AE47" s="117"/>
      <c r="AF47" s="118"/>
      <c r="AH47" s="117"/>
      <c r="AI47" s="118"/>
      <c r="AK47" s="117"/>
      <c r="AL47" s="118"/>
      <c r="AN47" s="117"/>
      <c r="AO47" s="118"/>
      <c r="AQ47" s="117"/>
      <c r="AR47" s="118"/>
      <c r="AT47" s="117"/>
      <c r="AU47" s="118"/>
      <c r="AW47" s="117"/>
      <c r="AX47" s="118"/>
    </row>
    <row r="48" spans="1:50" s="112" customFormat="1" ht="15.75" x14ac:dyDescent="0.2">
      <c r="A48" s="111"/>
      <c r="B48" s="116"/>
      <c r="C48" s="2"/>
      <c r="D48" s="2"/>
      <c r="E48" s="57"/>
      <c r="F48" s="9"/>
      <c r="G48" s="117"/>
      <c r="H48" s="118"/>
      <c r="I48" s="9"/>
      <c r="J48" s="117"/>
      <c r="K48" s="118"/>
      <c r="L48" s="9"/>
      <c r="M48" s="117"/>
      <c r="N48" s="118"/>
      <c r="O48" s="9"/>
      <c r="P48" s="117"/>
      <c r="Q48" s="118"/>
      <c r="R48" s="9"/>
      <c r="S48" s="117"/>
      <c r="T48" s="118"/>
      <c r="U48" s="9"/>
      <c r="V48" s="117"/>
      <c r="W48" s="118"/>
      <c r="X48" s="9"/>
      <c r="Y48" s="117"/>
      <c r="Z48" s="118"/>
      <c r="AA48" s="9"/>
      <c r="AB48" s="117"/>
      <c r="AC48" s="118"/>
      <c r="AE48" s="117"/>
      <c r="AF48" s="118"/>
      <c r="AH48" s="117"/>
      <c r="AI48" s="118"/>
      <c r="AK48" s="117"/>
      <c r="AL48" s="118"/>
      <c r="AN48" s="117"/>
      <c r="AO48" s="118"/>
      <c r="AQ48" s="117"/>
      <c r="AR48" s="118"/>
      <c r="AT48" s="117"/>
      <c r="AU48" s="118"/>
      <c r="AW48" s="117"/>
      <c r="AX48" s="118"/>
    </row>
    <row r="49" spans="1:50" s="112" customFormat="1" ht="15.75" x14ac:dyDescent="0.2">
      <c r="A49" s="111"/>
      <c r="B49" s="113"/>
      <c r="C49" s="10"/>
      <c r="D49" s="8"/>
      <c r="E49" s="119"/>
      <c r="F49" s="9"/>
      <c r="G49" s="99"/>
      <c r="H49" s="11"/>
      <c r="I49" s="9"/>
      <c r="J49" s="99"/>
      <c r="K49" s="11"/>
      <c r="L49" s="9"/>
      <c r="M49" s="99"/>
      <c r="N49" s="11"/>
      <c r="O49" s="9"/>
      <c r="P49" s="99"/>
      <c r="Q49" s="11"/>
      <c r="R49" s="9"/>
      <c r="S49" s="99"/>
      <c r="T49" s="11"/>
      <c r="U49" s="9"/>
      <c r="V49" s="99"/>
      <c r="W49" s="11"/>
      <c r="X49" s="9"/>
      <c r="Y49" s="99"/>
      <c r="Z49" s="11"/>
      <c r="AA49" s="9"/>
      <c r="AB49" s="99"/>
      <c r="AC49" s="11"/>
      <c r="AE49" s="99"/>
      <c r="AF49" s="11"/>
      <c r="AH49" s="99"/>
      <c r="AI49" s="11"/>
      <c r="AK49" s="99"/>
      <c r="AL49" s="11"/>
      <c r="AN49" s="99"/>
      <c r="AO49" s="11"/>
      <c r="AQ49" s="99"/>
      <c r="AR49" s="11"/>
      <c r="AT49" s="99"/>
      <c r="AU49" s="11"/>
      <c r="AW49" s="99"/>
      <c r="AX49" s="11"/>
    </row>
    <row r="50" spans="1:50" s="112" customFormat="1" ht="15.75" x14ac:dyDescent="0.2">
      <c r="A50" s="111"/>
      <c r="B50" s="116"/>
      <c r="C50" s="2"/>
      <c r="D50" s="2"/>
      <c r="E50" s="57"/>
      <c r="F50" s="9"/>
      <c r="G50" s="117"/>
      <c r="H50" s="118"/>
      <c r="I50" s="9"/>
      <c r="J50" s="117"/>
      <c r="K50" s="118"/>
      <c r="L50" s="9"/>
      <c r="M50" s="117"/>
      <c r="N50" s="118"/>
      <c r="O50" s="9"/>
      <c r="P50" s="117"/>
      <c r="Q50" s="118"/>
      <c r="R50" s="9"/>
      <c r="S50" s="117"/>
      <c r="T50" s="118"/>
      <c r="U50" s="9"/>
      <c r="V50" s="117"/>
      <c r="W50" s="118"/>
      <c r="X50" s="9"/>
      <c r="Y50" s="117"/>
      <c r="Z50" s="118"/>
      <c r="AA50" s="9"/>
      <c r="AB50" s="117"/>
      <c r="AC50" s="118"/>
      <c r="AE50" s="117"/>
      <c r="AF50" s="118"/>
      <c r="AH50" s="117"/>
      <c r="AI50" s="118"/>
      <c r="AK50" s="117"/>
      <c r="AL50" s="118"/>
      <c r="AN50" s="117"/>
      <c r="AO50" s="118"/>
      <c r="AQ50" s="117"/>
      <c r="AR50" s="118"/>
      <c r="AT50" s="117"/>
      <c r="AU50" s="118"/>
      <c r="AW50" s="117"/>
      <c r="AX50" s="118"/>
    </row>
    <row r="51" spans="1:50" s="112" customFormat="1" ht="15.75" x14ac:dyDescent="0.2">
      <c r="A51" s="111"/>
      <c r="B51" s="116"/>
      <c r="C51" s="2"/>
      <c r="D51" s="2"/>
      <c r="E51" s="57"/>
      <c r="F51" s="9"/>
      <c r="G51" s="117"/>
      <c r="H51" s="118"/>
      <c r="I51" s="9"/>
      <c r="J51" s="117"/>
      <c r="K51" s="118"/>
      <c r="L51" s="9"/>
      <c r="M51" s="117"/>
      <c r="N51" s="118"/>
      <c r="O51" s="9"/>
      <c r="P51" s="117"/>
      <c r="Q51" s="118"/>
      <c r="R51" s="9"/>
      <c r="S51" s="117"/>
      <c r="T51" s="118"/>
      <c r="U51" s="9"/>
      <c r="V51" s="117"/>
      <c r="W51" s="118"/>
      <c r="X51" s="9"/>
      <c r="Y51" s="117"/>
      <c r="Z51" s="118"/>
      <c r="AA51" s="9"/>
      <c r="AB51" s="117"/>
      <c r="AC51" s="118"/>
      <c r="AE51" s="117"/>
      <c r="AF51" s="118"/>
      <c r="AH51" s="117"/>
      <c r="AI51" s="118"/>
      <c r="AK51" s="117"/>
      <c r="AL51" s="118"/>
      <c r="AN51" s="117"/>
      <c r="AO51" s="118"/>
      <c r="AQ51" s="117"/>
      <c r="AR51" s="118"/>
      <c r="AT51" s="117"/>
      <c r="AU51" s="118"/>
      <c r="AW51" s="117"/>
      <c r="AX51" s="118"/>
    </row>
    <row r="52" spans="1:50" s="112" customFormat="1" ht="15.75" x14ac:dyDescent="0.2">
      <c r="A52" s="111"/>
      <c r="B52" s="116"/>
      <c r="C52" s="2"/>
      <c r="D52" s="2"/>
      <c r="E52" s="57"/>
      <c r="F52" s="9"/>
      <c r="G52" s="117"/>
      <c r="H52" s="118"/>
      <c r="I52" s="9"/>
      <c r="J52" s="117"/>
      <c r="K52" s="118"/>
      <c r="L52" s="9"/>
      <c r="M52" s="117"/>
      <c r="N52" s="118"/>
      <c r="O52" s="9"/>
      <c r="P52" s="117"/>
      <c r="Q52" s="118"/>
      <c r="R52" s="9"/>
      <c r="S52" s="117"/>
      <c r="T52" s="118"/>
      <c r="U52" s="9"/>
      <c r="V52" s="117"/>
      <c r="W52" s="118"/>
      <c r="X52" s="9"/>
      <c r="Y52" s="117"/>
      <c r="Z52" s="118"/>
      <c r="AA52" s="9"/>
      <c r="AB52" s="117"/>
      <c r="AC52" s="118"/>
      <c r="AE52" s="117"/>
      <c r="AF52" s="118"/>
      <c r="AH52" s="117"/>
      <c r="AI52" s="118"/>
      <c r="AK52" s="117"/>
      <c r="AL52" s="118"/>
      <c r="AN52" s="117"/>
      <c r="AO52" s="118"/>
      <c r="AQ52" s="117"/>
      <c r="AR52" s="118"/>
      <c r="AT52" s="117"/>
      <c r="AU52" s="118"/>
      <c r="AW52" s="117"/>
      <c r="AX52" s="118"/>
    </row>
    <row r="53" spans="1:50" s="112" customFormat="1" ht="15.75" x14ac:dyDescent="0.2">
      <c r="A53" s="111"/>
      <c r="B53" s="116"/>
      <c r="C53" s="2"/>
      <c r="D53" s="2"/>
      <c r="E53" s="57"/>
      <c r="F53" s="9"/>
      <c r="G53" s="117"/>
      <c r="H53" s="118"/>
      <c r="I53" s="9"/>
      <c r="J53" s="117"/>
      <c r="K53" s="118"/>
      <c r="L53" s="9"/>
      <c r="M53" s="117"/>
      <c r="N53" s="118"/>
      <c r="O53" s="9"/>
      <c r="P53" s="117"/>
      <c r="Q53" s="118"/>
      <c r="R53" s="9"/>
      <c r="S53" s="117"/>
      <c r="T53" s="118"/>
      <c r="U53" s="9"/>
      <c r="V53" s="117"/>
      <c r="W53" s="118"/>
      <c r="X53" s="9"/>
      <c r="Y53" s="117"/>
      <c r="Z53" s="118"/>
      <c r="AA53" s="9"/>
      <c r="AB53" s="117"/>
      <c r="AC53" s="118"/>
      <c r="AE53" s="117"/>
      <c r="AF53" s="118"/>
      <c r="AH53" s="117"/>
      <c r="AI53" s="118"/>
      <c r="AK53" s="117"/>
      <c r="AL53" s="118"/>
      <c r="AN53" s="117"/>
      <c r="AO53" s="118"/>
      <c r="AQ53" s="117"/>
      <c r="AR53" s="118"/>
      <c r="AT53" s="117"/>
      <c r="AU53" s="118"/>
      <c r="AW53" s="117"/>
      <c r="AX53" s="118"/>
    </row>
    <row r="54" spans="1:50" s="112" customFormat="1" ht="15.75" x14ac:dyDescent="0.2">
      <c r="A54" s="111"/>
      <c r="B54" s="116"/>
      <c r="C54" s="2"/>
      <c r="D54" s="2"/>
      <c r="E54" s="57"/>
      <c r="F54" s="9"/>
      <c r="G54" s="117"/>
      <c r="H54" s="118"/>
      <c r="I54" s="9"/>
      <c r="J54" s="117"/>
      <c r="K54" s="118"/>
      <c r="L54" s="9"/>
      <c r="M54" s="117"/>
      <c r="N54" s="118"/>
      <c r="O54" s="9"/>
      <c r="P54" s="117"/>
      <c r="Q54" s="118"/>
      <c r="R54" s="9"/>
      <c r="S54" s="117"/>
      <c r="T54" s="118"/>
      <c r="U54" s="9"/>
      <c r="V54" s="117"/>
      <c r="W54" s="118"/>
      <c r="X54" s="9"/>
      <c r="Y54" s="117"/>
      <c r="Z54" s="118"/>
      <c r="AA54" s="9"/>
      <c r="AB54" s="117"/>
      <c r="AC54" s="118"/>
      <c r="AE54" s="117"/>
      <c r="AF54" s="118"/>
      <c r="AH54" s="117"/>
      <c r="AI54" s="118"/>
      <c r="AK54" s="117"/>
      <c r="AL54" s="118"/>
      <c r="AN54" s="117"/>
      <c r="AO54" s="118"/>
      <c r="AQ54" s="117"/>
      <c r="AR54" s="118"/>
      <c r="AT54" s="117"/>
      <c r="AU54" s="118"/>
      <c r="AW54" s="117"/>
      <c r="AX54" s="118"/>
    </row>
    <row r="55" spans="1:50" s="123" customFormat="1" x14ac:dyDescent="0.2">
      <c r="A55" s="120"/>
      <c r="B55" s="121"/>
      <c r="C55" s="121"/>
      <c r="D55" s="122"/>
      <c r="G55" s="124"/>
      <c r="J55" s="124"/>
      <c r="M55" s="124"/>
      <c r="P55" s="124"/>
      <c r="S55" s="124"/>
      <c r="V55" s="124"/>
      <c r="Y55" s="124"/>
      <c r="AB55" s="124"/>
      <c r="AE55" s="124"/>
      <c r="AH55" s="124"/>
      <c r="AK55" s="124"/>
      <c r="AN55" s="124"/>
      <c r="AQ55" s="124"/>
      <c r="AT55" s="124"/>
      <c r="AW55" s="124"/>
    </row>
    <row r="56" spans="1:50" s="84" customFormat="1" ht="30.95" customHeight="1" x14ac:dyDescent="0.2">
      <c r="A56" s="4"/>
      <c r="B56" s="186" t="s">
        <v>97</v>
      </c>
      <c r="C56" s="186"/>
      <c r="D56" s="186"/>
      <c r="E56" s="56" t="e">
        <f>SUM(#REF!,E8:E16,E11:E24,E14:E30,E18:E36,E38:E42,E44:E48,E50:E54)</f>
        <v>#REF!</v>
      </c>
      <c r="G56" s="100"/>
      <c r="J56" s="100"/>
      <c r="M56" s="100"/>
      <c r="P56" s="100"/>
      <c r="S56" s="100"/>
      <c r="V56" s="100"/>
      <c r="Y56" s="100"/>
      <c r="AB56" s="100"/>
      <c r="AE56" s="100"/>
      <c r="AH56" s="100"/>
      <c r="AK56" s="100"/>
      <c r="AN56" s="100"/>
      <c r="AQ56" s="100"/>
      <c r="AT56" s="100"/>
      <c r="AW56" s="100"/>
    </row>
    <row r="57" spans="1:50" s="80" customFormat="1" x14ac:dyDescent="0.2">
      <c r="A57" s="6"/>
      <c r="B57" s="6"/>
      <c r="C57" s="6"/>
      <c r="D57" s="7"/>
      <c r="G57" s="101"/>
      <c r="J57" s="101"/>
      <c r="M57" s="101"/>
      <c r="P57" s="101"/>
      <c r="S57" s="101"/>
      <c r="V57" s="101"/>
      <c r="Y57" s="101"/>
      <c r="AB57" s="101"/>
      <c r="AE57" s="101"/>
      <c r="AH57" s="101"/>
      <c r="AK57" s="101"/>
      <c r="AN57" s="101"/>
      <c r="AQ57" s="101"/>
      <c r="AT57" s="101"/>
      <c r="AW57" s="101"/>
    </row>
    <row r="58" spans="1:50" s="80" customFormat="1" ht="30.95" customHeight="1" x14ac:dyDescent="0.2">
      <c r="B58" s="187" t="s">
        <v>98</v>
      </c>
      <c r="C58" s="187"/>
      <c r="D58" s="187"/>
      <c r="E58" s="125">
        <v>0.7</v>
      </c>
      <c r="G58" s="101"/>
      <c r="J58" s="101"/>
      <c r="M58" s="101"/>
      <c r="P58" s="101"/>
      <c r="S58" s="101"/>
      <c r="V58" s="101"/>
      <c r="Y58" s="101"/>
      <c r="AB58" s="101"/>
      <c r="AE58" s="101"/>
      <c r="AH58" s="101"/>
      <c r="AK58" s="101"/>
      <c r="AN58" s="101"/>
      <c r="AQ58" s="101"/>
      <c r="AT58" s="101"/>
      <c r="AW58" s="101"/>
    </row>
    <row r="59" spans="1:50" s="80" customFormat="1" x14ac:dyDescent="0.2">
      <c r="A59" s="6"/>
      <c r="B59" s="6"/>
      <c r="C59" s="6"/>
      <c r="D59" s="7"/>
      <c r="G59" s="101"/>
      <c r="J59" s="101"/>
      <c r="M59" s="101"/>
      <c r="P59" s="101"/>
      <c r="S59" s="101"/>
      <c r="V59" s="101"/>
      <c r="Y59" s="101"/>
      <c r="AB59" s="101"/>
      <c r="AE59" s="101"/>
      <c r="AH59" s="101"/>
      <c r="AK59" s="101"/>
      <c r="AN59" s="101"/>
      <c r="AQ59" s="101"/>
      <c r="AT59" s="101"/>
      <c r="AW59" s="101"/>
    </row>
    <row r="60" spans="1:50" s="80" customFormat="1" x14ac:dyDescent="0.2">
      <c r="A60" s="6"/>
      <c r="B60" s="6"/>
      <c r="C60" s="6"/>
      <c r="D60" s="7"/>
      <c r="G60" s="101"/>
      <c r="J60" s="101"/>
      <c r="M60" s="101"/>
      <c r="P60" s="101"/>
      <c r="S60" s="101"/>
      <c r="V60" s="101"/>
      <c r="Y60" s="101"/>
      <c r="AB60" s="101"/>
      <c r="AE60" s="101"/>
      <c r="AH60" s="101"/>
      <c r="AK60" s="101"/>
      <c r="AN60" s="101"/>
      <c r="AQ60" s="101"/>
      <c r="AT60" s="101"/>
      <c r="AW60" s="101"/>
    </row>
    <row r="61" spans="1:50" s="80" customFormat="1" x14ac:dyDescent="0.2">
      <c r="A61" s="6"/>
      <c r="B61" s="6"/>
      <c r="C61" s="6"/>
      <c r="D61" s="7"/>
      <c r="G61" s="101"/>
      <c r="J61" s="101"/>
      <c r="M61" s="101"/>
      <c r="P61" s="101"/>
      <c r="S61" s="101"/>
      <c r="V61" s="101"/>
      <c r="Y61" s="101"/>
      <c r="AB61" s="101"/>
      <c r="AE61" s="101"/>
      <c r="AH61" s="101"/>
      <c r="AK61" s="101"/>
      <c r="AN61" s="101"/>
      <c r="AQ61" s="101"/>
      <c r="AT61" s="101"/>
      <c r="AW61" s="101"/>
    </row>
  </sheetData>
  <sheetProtection algorithmName="SHA-512" hashValue="0pEW04PISaNIK0OgeJ1usKoqeSB7v42shb10DHTVPFuBuRQoU4jZWWyK/ZlwJ8MMwLWNOTGo3yXimnp59XSUhg==" saltValue="CjL5OWqq+jG2In3vf9KpuA==" spinCount="100000" sheet="1" objects="1" scenarios="1"/>
  <mergeCells count="17">
    <mergeCell ref="AT6:AU6"/>
    <mergeCell ref="AW6:AX6"/>
    <mergeCell ref="AE6:AF6"/>
    <mergeCell ref="AH6:AI6"/>
    <mergeCell ref="AK6:AL6"/>
    <mergeCell ref="AN6:AO6"/>
    <mergeCell ref="AQ6:AR6"/>
    <mergeCell ref="B56:D56"/>
    <mergeCell ref="B58:D58"/>
    <mergeCell ref="AB6:AC6"/>
    <mergeCell ref="G6:H6"/>
    <mergeCell ref="J6:K6"/>
    <mergeCell ref="M6:N6"/>
    <mergeCell ref="P6:Q6"/>
    <mergeCell ref="S6:T6"/>
    <mergeCell ref="V6:W6"/>
    <mergeCell ref="Y6:Z6"/>
  </mergeCells>
  <phoneticPr fontId="58" type="noConversion"/>
  <conditionalFormatting sqref="E38:E42 E44:E48 E50:E54 E8:E12 E29:E30 E35:E36 E14:E16 E22:E24 E18:E20">
    <cfRule type="expression" dxfId="4" priority="1">
      <formula>$E$56&gt;1</formula>
    </cfRule>
  </conditionalFormatting>
  <dataValidations count="2">
    <dataValidation type="list" allowBlank="1" showInputMessage="1" showErrorMessage="1" sqref="G8:G12 G14:G18 G20:G24 G26:G30 G32:G36 G38:G42 J8:J12 J14:J18 J20:J24 J26:J30 J32:J36 J38:J42 M8:M12 M14:M18 M20:M24 M26:M30 M32:M36 M38:M42 P8:P12 P14:P18 P20:P24 P26:P30 P32:P36 P38:P42 S8:S12 S14:S18 S20:S24 S26:S30 S32:S36 S38:S42 V8:V12 V14:V18 V20:V24 V26:V30 V32:V36 V38:V42 Y8:Y12 Y14:Y18 Y20:Y24 Y26:Y30 Y32:Y36 Y38:Y42 AB8:AB12 AB14:AB18 AB20:AB24 AB26:AB30 AB32:AB36 AB38:AB42 G44:G48 G50:G54 J44:J48 J50:J54 M44:M48 M50:M54 P44:P48 P50:P54 S44:S48 S50:S54 V44:V48 V50:V54 Y44:Y48 Y50:Y54 AB44:AB48 AB50:AB54 AE8:AE12 AE14:AE18 AE20:AE24 AE26:AE30 AE32:AE36 AE38:AE42 AE44:AE48 AE50:AE54 AH8:AH12 AH14:AH18 AH20:AH24 AH26:AH30 AH32:AH36 AH38:AH42 AH44:AH48 AH50:AH54 AK8:AK12 AK14:AK18 AK20:AK24 AK26:AK30 AK32:AK36 AK38:AK42 AK44:AK48 AK50:AK54 AN8:AN12 AN14:AN18 AN20:AN24 AN26:AN30 AN32:AN36 AN38:AN42 AN44:AN48 AN50:AN54 AQ8:AQ12 AQ14:AQ18 AQ20:AQ24 AQ26:AQ30 AQ32:AQ36 AQ38:AQ42 AQ44:AQ48 AQ50:AQ54 AT8:AT12 AT14:AT18 AT20:AT24 AT26:AT30 AT32:AT36 AT38:AT42 AT44:AT48 AT50:AT54 AW8:AW12 AW14:AW18 AW20:AW24 AW26:AW30 AW32:AW36 AW38:AW42 AW44:AW48 AW50:AW54" xr:uid="{BB3A2CB4-441E-4DC2-B3E3-7AFF9D745BE4}">
      <formula1>"0,1,2,3,4,5,6,7,8,9,10"</formula1>
    </dataValidation>
    <dataValidation type="list" allowBlank="1" showInputMessage="1" showErrorMessage="1" sqref="E58" xr:uid="{7DF8B2C1-DF00-4141-857D-B6E25C641CF7}">
      <formula1>"70%,75%,80%,85%,90%,95%,100%"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C771D-0B68-4953-9141-96080389A63F}">
  <sheetPr codeName="Planilha3">
    <tabColor theme="5"/>
  </sheetPr>
  <dimension ref="B1:P28"/>
  <sheetViews>
    <sheetView showGridLines="0" showRowColHeaders="0" zoomScale="85" zoomScaleNormal="85" workbookViewId="0"/>
  </sheetViews>
  <sheetFormatPr defaultColWidth="8.7109375" defaultRowHeight="12.75" x14ac:dyDescent="0.2"/>
  <cols>
    <col min="1" max="1" width="4.5703125" style="87" customWidth="1"/>
    <col min="2" max="2" width="11.28515625" style="87" customWidth="1"/>
    <col min="3" max="3" width="27.42578125" style="87" customWidth="1"/>
    <col min="4" max="5" width="11.28515625" style="87" customWidth="1"/>
    <col min="6" max="6" width="8.7109375" style="87"/>
    <col min="7" max="7" width="8.7109375" style="90"/>
    <col min="8" max="8" width="9.5703125" style="90" bestFit="1" customWidth="1"/>
    <col min="9" max="9" width="8.7109375" style="90"/>
    <col min="10" max="16384" width="8.7109375" style="87"/>
  </cols>
  <sheetData>
    <row r="1" spans="2:16" s="71" customFormat="1" ht="18.75" x14ac:dyDescent="0.3">
      <c r="G1" s="88"/>
      <c r="H1" s="88"/>
      <c r="I1" s="88"/>
    </row>
    <row r="2" spans="2:16" s="72" customFormat="1" ht="18.75" x14ac:dyDescent="0.3">
      <c r="G2" s="89"/>
      <c r="H2" s="89"/>
      <c r="I2" s="89"/>
    </row>
    <row r="3" spans="2:16" ht="9.9499999999999993" customHeight="1" x14ac:dyDescent="0.2"/>
    <row r="4" spans="2:16" ht="26.25" x14ac:dyDescent="0.4">
      <c r="B4" s="74" t="s">
        <v>99</v>
      </c>
    </row>
    <row r="5" spans="2:16" ht="9.9499999999999993" customHeight="1" x14ac:dyDescent="0.2">
      <c r="F5" s="139"/>
      <c r="G5" s="139"/>
      <c r="H5" s="139"/>
      <c r="I5" s="139"/>
      <c r="J5" s="139"/>
      <c r="K5" s="139"/>
      <c r="L5" s="139"/>
      <c r="M5" s="139"/>
      <c r="N5" s="139"/>
    </row>
    <row r="6" spans="2:16" ht="30.6" customHeight="1" x14ac:dyDescent="0.2">
      <c r="B6" s="86" t="s">
        <v>38</v>
      </c>
      <c r="C6" s="86" t="s">
        <v>100</v>
      </c>
      <c r="D6" s="86" t="s">
        <v>101</v>
      </c>
      <c r="E6" s="86" t="s">
        <v>102</v>
      </c>
      <c r="F6" s="35"/>
      <c r="G6" s="35" t="s">
        <v>56</v>
      </c>
      <c r="H6" s="35" t="s">
        <v>103</v>
      </c>
      <c r="I6" s="135" t="s">
        <v>104</v>
      </c>
      <c r="J6" s="135" t="s">
        <v>105</v>
      </c>
      <c r="K6" s="136" t="s">
        <v>103</v>
      </c>
      <c r="L6" s="139"/>
      <c r="M6" s="139"/>
      <c r="N6" s="139"/>
      <c r="O6" s="140"/>
      <c r="P6" s="140"/>
    </row>
    <row r="7" spans="2:16" ht="30.6" customHeight="1" x14ac:dyDescent="0.2">
      <c r="B7" s="62">
        <v>1</v>
      </c>
      <c r="C7" s="59" t="e">
        <f>IF(D7="","",VLOOKUP(B7,$J$7:$K$21,2,0))</f>
        <v>#REF!</v>
      </c>
      <c r="D7" s="60" t="e">
        <f>IF(LARGE($G$7:$G$21,B7)=0,"",LARGE($G$7:$G$21,B7))</f>
        <v>#REF!</v>
      </c>
      <c r="E7" s="61" t="e">
        <f>IF(D7="","",IF(D7&lt;Critério!$E$58,"Reprovado","Aprovado"))</f>
        <v>#REF!</v>
      </c>
      <c r="F7" s="35"/>
      <c r="G7" s="58" t="e">
        <f>Ponderação!E53/10</f>
        <v>#REF!</v>
      </c>
      <c r="H7" s="37" t="str">
        <f>Ponderação!E4</f>
        <v/>
      </c>
      <c r="I7" s="137" t="str">
        <f>IF(H7&lt;&gt;"",RANK(G7,$G$7:$G$21,0),"")</f>
        <v/>
      </c>
      <c r="J7" s="137" t="str">
        <f>IF(H7&lt;&gt;"",I7,"")</f>
        <v/>
      </c>
      <c r="K7" s="138" t="str">
        <f>H7</f>
        <v/>
      </c>
      <c r="L7" s="137"/>
      <c r="M7" s="139"/>
      <c r="N7" s="139"/>
      <c r="O7" s="140"/>
      <c r="P7" s="140"/>
    </row>
    <row r="8" spans="2:16" ht="30.6" customHeight="1" x14ac:dyDescent="0.2">
      <c r="B8" s="62">
        <v>2</v>
      </c>
      <c r="C8" s="59" t="e">
        <f t="shared" ref="C8:C21" si="0">IF(D8="","",VLOOKUP(B8,$J$7:$K$21,2,0))</f>
        <v>#REF!</v>
      </c>
      <c r="D8" s="60" t="e">
        <f t="shared" ref="D8:D21" si="1">IF(LARGE($G$7:$G$21,B8)=0,"",LARGE($G$7:$G$21,B8))</f>
        <v>#REF!</v>
      </c>
      <c r="E8" s="61" t="e">
        <f>IF(D8="","",IF(D8&lt;Critério!$E$58,"Reprovado","Aprovado"))</f>
        <v>#REF!</v>
      </c>
      <c r="F8" s="35"/>
      <c r="G8" s="58" t="e">
        <f>Ponderação!F53/10</f>
        <v>#REF!</v>
      </c>
      <c r="H8" s="37" t="str">
        <f>Ponderação!F4</f>
        <v/>
      </c>
      <c r="I8" s="137" t="str">
        <f t="shared" ref="I8:I21" si="2">IF(H8&lt;&gt;"",RANK(G8,$G$7:$G$21,0),"")</f>
        <v/>
      </c>
      <c r="J8" s="137" t="str">
        <f>IF(H8&lt;&gt;"",COUNTIF($I$7:$I7,I8)+$I8,"")</f>
        <v/>
      </c>
      <c r="K8" s="138" t="str">
        <f t="shared" ref="K8:K21" si="3">H8</f>
        <v/>
      </c>
      <c r="L8" s="137"/>
      <c r="M8" s="139"/>
      <c r="N8" s="139"/>
      <c r="O8" s="140"/>
      <c r="P8" s="140"/>
    </row>
    <row r="9" spans="2:16" ht="30.6" customHeight="1" x14ac:dyDescent="0.2">
      <c r="B9" s="62">
        <v>3</v>
      </c>
      <c r="C9" s="59" t="e">
        <f t="shared" si="0"/>
        <v>#REF!</v>
      </c>
      <c r="D9" s="60" t="e">
        <f t="shared" si="1"/>
        <v>#REF!</v>
      </c>
      <c r="E9" s="61" t="e">
        <f>IF(D9="","",IF(D9&lt;Critério!$E$58,"Reprovado","Aprovado"))</f>
        <v>#REF!</v>
      </c>
      <c r="F9" s="35"/>
      <c r="G9" s="58" t="e">
        <f>Ponderação!G53/10</f>
        <v>#REF!</v>
      </c>
      <c r="H9" s="37" t="str">
        <f>Ponderação!G4</f>
        <v/>
      </c>
      <c r="I9" s="137" t="str">
        <f t="shared" si="2"/>
        <v/>
      </c>
      <c r="J9" s="137" t="str">
        <f>IF(H9&lt;&gt;"",COUNTIF($I$7:$I8,I9)+$I9,"")</f>
        <v/>
      </c>
      <c r="K9" s="138" t="str">
        <f t="shared" si="3"/>
        <v/>
      </c>
      <c r="L9" s="137"/>
      <c r="M9" s="139"/>
      <c r="N9" s="139"/>
      <c r="O9" s="140"/>
      <c r="P9" s="140"/>
    </row>
    <row r="10" spans="2:16" ht="30.6" customHeight="1" x14ac:dyDescent="0.2">
      <c r="B10" s="62">
        <v>4</v>
      </c>
      <c r="C10" s="59" t="e">
        <f t="shared" si="0"/>
        <v>#REF!</v>
      </c>
      <c r="D10" s="60" t="e">
        <f t="shared" si="1"/>
        <v>#REF!</v>
      </c>
      <c r="E10" s="61" t="e">
        <f>IF(D10="","",IF(D10&lt;Critério!$E$58,"Reprovado","Aprovado"))</f>
        <v>#REF!</v>
      </c>
      <c r="F10" s="35"/>
      <c r="G10" s="58" t="e">
        <f>Ponderação!H53/10</f>
        <v>#REF!</v>
      </c>
      <c r="H10" s="37" t="str">
        <f>Ponderação!H4</f>
        <v/>
      </c>
      <c r="I10" s="137" t="str">
        <f t="shared" si="2"/>
        <v/>
      </c>
      <c r="J10" s="137" t="str">
        <f>IF(H10&lt;&gt;"",COUNTIF($I$7:$I9,I10)+$I10,"")</f>
        <v/>
      </c>
      <c r="K10" s="138" t="str">
        <f t="shared" si="3"/>
        <v/>
      </c>
      <c r="L10" s="137"/>
      <c r="M10" s="139"/>
      <c r="N10" s="139"/>
      <c r="O10" s="140"/>
      <c r="P10" s="140"/>
    </row>
    <row r="11" spans="2:16" ht="30.6" customHeight="1" x14ac:dyDescent="0.2">
      <c r="B11" s="62">
        <v>5</v>
      </c>
      <c r="C11" s="59" t="e">
        <f t="shared" si="0"/>
        <v>#REF!</v>
      </c>
      <c r="D11" s="60" t="e">
        <f t="shared" si="1"/>
        <v>#REF!</v>
      </c>
      <c r="E11" s="61" t="e">
        <f>IF(D11="","",IF(D11&lt;Critério!$E$58,"Reprovado","Aprovado"))</f>
        <v>#REF!</v>
      </c>
      <c r="F11" s="35"/>
      <c r="G11" s="58" t="e">
        <f>Ponderação!I53/10</f>
        <v>#REF!</v>
      </c>
      <c r="H11" s="37" t="str">
        <f>Ponderação!I4</f>
        <v/>
      </c>
      <c r="I11" s="137" t="str">
        <f t="shared" si="2"/>
        <v/>
      </c>
      <c r="J11" s="137" t="str">
        <f>IF(H11&lt;&gt;"",COUNTIF($I$7:$I10,I11)+$I11,"")</f>
        <v/>
      </c>
      <c r="K11" s="138" t="str">
        <f t="shared" si="3"/>
        <v/>
      </c>
      <c r="L11" s="137"/>
      <c r="M11" s="139"/>
      <c r="N11" s="139"/>
      <c r="O11" s="140"/>
      <c r="P11" s="140"/>
    </row>
    <row r="12" spans="2:16" ht="30.6" customHeight="1" x14ac:dyDescent="0.2">
      <c r="B12" s="62">
        <v>6</v>
      </c>
      <c r="C12" s="59" t="e">
        <f t="shared" si="0"/>
        <v>#REF!</v>
      </c>
      <c r="D12" s="60" t="e">
        <f t="shared" si="1"/>
        <v>#REF!</v>
      </c>
      <c r="E12" s="61" t="e">
        <f>IF(D12="","",IF(D12&lt;Critério!$E$58,"Reprovado","Aprovado"))</f>
        <v>#REF!</v>
      </c>
      <c r="F12" s="35"/>
      <c r="G12" s="58" t="e">
        <f>Ponderação!J53/10</f>
        <v>#REF!</v>
      </c>
      <c r="H12" s="37" t="str">
        <f>Ponderação!J4</f>
        <v/>
      </c>
      <c r="I12" s="137" t="str">
        <f t="shared" si="2"/>
        <v/>
      </c>
      <c r="J12" s="137" t="str">
        <f>IF(H12&lt;&gt;"",COUNTIF($I$7:$I11,I12)+$I12,"")</f>
        <v/>
      </c>
      <c r="K12" s="138" t="str">
        <f t="shared" si="3"/>
        <v/>
      </c>
      <c r="L12" s="137"/>
      <c r="M12" s="139"/>
      <c r="N12" s="139"/>
      <c r="O12" s="140"/>
      <c r="P12" s="140"/>
    </row>
    <row r="13" spans="2:16" ht="30.6" customHeight="1" x14ac:dyDescent="0.2">
      <c r="B13" s="62">
        <v>7</v>
      </c>
      <c r="C13" s="59" t="e">
        <f t="shared" si="0"/>
        <v>#REF!</v>
      </c>
      <c r="D13" s="60" t="e">
        <f t="shared" si="1"/>
        <v>#REF!</v>
      </c>
      <c r="E13" s="61" t="e">
        <f>IF(D13="","",IF(D13&lt;Critério!$E$58,"Reprovado","Aprovado"))</f>
        <v>#REF!</v>
      </c>
      <c r="F13" s="35"/>
      <c r="G13" s="58" t="e">
        <f>Ponderação!K53/10</f>
        <v>#REF!</v>
      </c>
      <c r="H13" s="37" t="str">
        <f>Ponderação!K4</f>
        <v/>
      </c>
      <c r="I13" s="137" t="str">
        <f t="shared" si="2"/>
        <v/>
      </c>
      <c r="J13" s="137" t="str">
        <f>IF(H13&lt;&gt;"",COUNTIF($I$7:$I12,I13)+$I13,"")</f>
        <v/>
      </c>
      <c r="K13" s="138" t="str">
        <f t="shared" si="3"/>
        <v/>
      </c>
      <c r="L13" s="137"/>
      <c r="M13" s="139"/>
      <c r="N13" s="139"/>
      <c r="O13" s="140"/>
      <c r="P13" s="140"/>
    </row>
    <row r="14" spans="2:16" ht="30.6" customHeight="1" x14ac:dyDescent="0.2">
      <c r="B14" s="62">
        <v>8</v>
      </c>
      <c r="C14" s="59" t="e">
        <f t="shared" si="0"/>
        <v>#REF!</v>
      </c>
      <c r="D14" s="60" t="e">
        <f t="shared" si="1"/>
        <v>#REF!</v>
      </c>
      <c r="E14" s="61" t="e">
        <f>IF(D14="","",IF(D14&lt;Critério!$E$58,"Reprovado","Aprovado"))</f>
        <v>#REF!</v>
      </c>
      <c r="F14" s="35"/>
      <c r="G14" s="58" t="e">
        <f>Ponderação!L53/10</f>
        <v>#REF!</v>
      </c>
      <c r="H14" s="37" t="str">
        <f>Ponderação!L4</f>
        <v/>
      </c>
      <c r="I14" s="137" t="str">
        <f t="shared" si="2"/>
        <v/>
      </c>
      <c r="J14" s="137" t="str">
        <f>IF(H14&lt;&gt;"",COUNTIF($I$7:$I13,I14)+$I14,"")</f>
        <v/>
      </c>
      <c r="K14" s="138" t="str">
        <f t="shared" si="3"/>
        <v/>
      </c>
      <c r="L14" s="137"/>
      <c r="M14" s="139"/>
      <c r="N14" s="139"/>
      <c r="O14" s="140"/>
      <c r="P14" s="140"/>
    </row>
    <row r="15" spans="2:16" ht="30.6" customHeight="1" x14ac:dyDescent="0.2">
      <c r="B15" s="62">
        <v>9</v>
      </c>
      <c r="C15" s="59" t="e">
        <f t="shared" si="0"/>
        <v>#REF!</v>
      </c>
      <c r="D15" s="60" t="e">
        <f t="shared" si="1"/>
        <v>#REF!</v>
      </c>
      <c r="E15" s="61" t="e">
        <f>IF(D15="","",IF(D15&lt;Critério!$E$58,"Reprovado","Aprovado"))</f>
        <v>#REF!</v>
      </c>
      <c r="F15" s="139"/>
      <c r="G15" s="58" t="e">
        <f>Ponderação!M53/10</f>
        <v>#REF!</v>
      </c>
      <c r="H15" s="37" t="str">
        <f>Ponderação!M4</f>
        <v/>
      </c>
      <c r="I15" s="137" t="str">
        <f t="shared" si="2"/>
        <v/>
      </c>
      <c r="J15" s="137" t="str">
        <f>IF(H15&lt;&gt;"",COUNTIF($I$7:$I14,I15)+$I15,"")</f>
        <v/>
      </c>
      <c r="K15" s="138" t="str">
        <f t="shared" si="3"/>
        <v/>
      </c>
      <c r="L15" s="137"/>
      <c r="M15" s="139"/>
      <c r="N15" s="139"/>
    </row>
    <row r="16" spans="2:16" ht="30.6" customHeight="1" x14ac:dyDescent="0.2">
      <c r="B16" s="62">
        <v>10</v>
      </c>
      <c r="C16" s="59" t="e">
        <f t="shared" si="0"/>
        <v>#REF!</v>
      </c>
      <c r="D16" s="60" t="e">
        <f t="shared" si="1"/>
        <v>#REF!</v>
      </c>
      <c r="E16" s="61" t="e">
        <f>IF(D16="","",IF(D16&lt;Critério!$E$58,"Reprovado","Aprovado"))</f>
        <v>#REF!</v>
      </c>
      <c r="F16" s="139"/>
      <c r="G16" s="58" t="e">
        <f>Ponderação!N53/10</f>
        <v>#REF!</v>
      </c>
      <c r="H16" s="37" t="str">
        <f>Ponderação!N4</f>
        <v/>
      </c>
      <c r="I16" s="137" t="str">
        <f t="shared" si="2"/>
        <v/>
      </c>
      <c r="J16" s="137" t="str">
        <f>IF(H16&lt;&gt;"",COUNTIF($I$7:$I15,I16)+$I16,"")</f>
        <v/>
      </c>
      <c r="K16" s="138" t="str">
        <f t="shared" si="3"/>
        <v/>
      </c>
      <c r="L16" s="137"/>
      <c r="M16" s="139"/>
      <c r="N16" s="139"/>
    </row>
    <row r="17" spans="2:13" ht="30.6" customHeight="1" x14ac:dyDescent="0.2">
      <c r="B17" s="62">
        <v>11</v>
      </c>
      <c r="C17" s="59" t="e">
        <f t="shared" si="0"/>
        <v>#REF!</v>
      </c>
      <c r="D17" s="60" t="e">
        <f t="shared" si="1"/>
        <v>#REF!</v>
      </c>
      <c r="E17" s="61" t="e">
        <f>IF(D17="","",IF(D17&lt;Critério!$E$58,"Reprovado","Aprovado"))</f>
        <v>#REF!</v>
      </c>
      <c r="G17" s="58" t="e">
        <f>Ponderação!O53/10</f>
        <v>#REF!</v>
      </c>
      <c r="H17" s="37" t="str">
        <f>Ponderação!O4</f>
        <v/>
      </c>
      <c r="I17" s="137" t="str">
        <f t="shared" si="2"/>
        <v/>
      </c>
      <c r="J17" s="137" t="str">
        <f>IF(H17&lt;&gt;"",COUNTIF($I$7:$I16,I17)+$I17,"")</f>
        <v/>
      </c>
      <c r="K17" s="138" t="str">
        <f t="shared" si="3"/>
        <v/>
      </c>
      <c r="L17" s="137"/>
      <c r="M17" s="139"/>
    </row>
    <row r="18" spans="2:13" ht="30.6" customHeight="1" x14ac:dyDescent="0.2">
      <c r="B18" s="62">
        <v>12</v>
      </c>
      <c r="C18" s="59" t="e">
        <f t="shared" si="0"/>
        <v>#REF!</v>
      </c>
      <c r="D18" s="60" t="e">
        <f t="shared" si="1"/>
        <v>#REF!</v>
      </c>
      <c r="E18" s="61" t="e">
        <f>IF(D18="","",IF(D18&lt;Critério!$E$58,"Reprovado","Aprovado"))</f>
        <v>#REF!</v>
      </c>
      <c r="G18" s="58" t="e">
        <f>Ponderação!P53/10</f>
        <v>#REF!</v>
      </c>
      <c r="H18" s="37" t="str">
        <f>Ponderação!P4</f>
        <v/>
      </c>
      <c r="I18" s="137" t="str">
        <f t="shared" si="2"/>
        <v/>
      </c>
      <c r="J18" s="137" t="str">
        <f>IF(H18&lt;&gt;"",COUNTIF($I$7:$I17,I18)+$I18,"")</f>
        <v/>
      </c>
      <c r="K18" s="138" t="str">
        <f t="shared" si="3"/>
        <v/>
      </c>
      <c r="L18" s="137"/>
      <c r="M18" s="139"/>
    </row>
    <row r="19" spans="2:13" ht="30.6" customHeight="1" x14ac:dyDescent="0.2">
      <c r="B19" s="62">
        <v>13</v>
      </c>
      <c r="C19" s="59" t="e">
        <f t="shared" si="0"/>
        <v>#REF!</v>
      </c>
      <c r="D19" s="60" t="e">
        <f t="shared" si="1"/>
        <v>#REF!</v>
      </c>
      <c r="E19" s="61" t="e">
        <f>IF(D19="","",IF(D19&lt;Critério!$E$58,"Reprovado","Aprovado"))</f>
        <v>#REF!</v>
      </c>
      <c r="G19" s="58" t="e">
        <f>Ponderação!Q53/10</f>
        <v>#REF!</v>
      </c>
      <c r="H19" s="37" t="str">
        <f>Ponderação!Q4</f>
        <v/>
      </c>
      <c r="I19" s="137" t="str">
        <f t="shared" si="2"/>
        <v/>
      </c>
      <c r="J19" s="137" t="str">
        <f>IF(H19&lt;&gt;"",COUNTIF($I$7:$I18,I19)+$I19,"")</f>
        <v/>
      </c>
      <c r="K19" s="138" t="str">
        <f t="shared" si="3"/>
        <v/>
      </c>
      <c r="L19" s="137"/>
      <c r="M19" s="139"/>
    </row>
    <row r="20" spans="2:13" ht="30.6" customHeight="1" x14ac:dyDescent="0.2">
      <c r="B20" s="62">
        <v>14</v>
      </c>
      <c r="C20" s="59" t="e">
        <f t="shared" si="0"/>
        <v>#REF!</v>
      </c>
      <c r="D20" s="60" t="e">
        <f t="shared" si="1"/>
        <v>#REF!</v>
      </c>
      <c r="E20" s="61" t="e">
        <f>IF(D20="","",IF(D20&lt;Critério!$E$58,"Reprovado","Aprovado"))</f>
        <v>#REF!</v>
      </c>
      <c r="G20" s="58" t="e">
        <f>Ponderação!R53/10</f>
        <v>#REF!</v>
      </c>
      <c r="H20" s="37" t="str">
        <f>Ponderação!R4</f>
        <v/>
      </c>
      <c r="I20" s="137" t="str">
        <f t="shared" si="2"/>
        <v/>
      </c>
      <c r="J20" s="137" t="str">
        <f>IF(H20&lt;&gt;"",COUNTIF($I$7:$I19,I20)+$I20,"")</f>
        <v/>
      </c>
      <c r="K20" s="138" t="str">
        <f t="shared" si="3"/>
        <v/>
      </c>
      <c r="L20" s="137"/>
      <c r="M20" s="139"/>
    </row>
    <row r="21" spans="2:13" ht="30.6" customHeight="1" x14ac:dyDescent="0.2">
      <c r="B21" s="62">
        <v>15</v>
      </c>
      <c r="C21" s="59" t="e">
        <f t="shared" si="0"/>
        <v>#REF!</v>
      </c>
      <c r="D21" s="60" t="e">
        <f t="shared" si="1"/>
        <v>#REF!</v>
      </c>
      <c r="E21" s="61" t="e">
        <f>IF(D21="","",IF(D21&lt;Critério!$E$58,"Reprovado","Aprovado"))</f>
        <v>#REF!</v>
      </c>
      <c r="G21" s="58" t="e">
        <f>Ponderação!S53/10</f>
        <v>#REF!</v>
      </c>
      <c r="H21" s="37" t="str">
        <f>Ponderação!S4</f>
        <v/>
      </c>
      <c r="I21" s="137" t="str">
        <f t="shared" si="2"/>
        <v/>
      </c>
      <c r="J21" s="137" t="str">
        <f>IF(H21&lt;&gt;"",COUNTIF($I$7:$I20,I21)+$I21,"")</f>
        <v/>
      </c>
      <c r="K21" s="138" t="str">
        <f t="shared" si="3"/>
        <v/>
      </c>
      <c r="L21" s="137"/>
      <c r="M21" s="139"/>
    </row>
    <row r="22" spans="2:13" x14ac:dyDescent="0.2">
      <c r="G22" s="139"/>
      <c r="H22" s="139"/>
      <c r="I22" s="139"/>
      <c r="J22" s="139"/>
      <c r="K22" s="139"/>
      <c r="L22" s="139"/>
      <c r="M22" s="139"/>
    </row>
    <row r="23" spans="2:13" x14ac:dyDescent="0.2">
      <c r="G23" s="139"/>
      <c r="H23" s="139"/>
      <c r="I23" s="139"/>
      <c r="J23" s="139"/>
      <c r="K23" s="139"/>
      <c r="L23" s="139"/>
      <c r="M23" s="139"/>
    </row>
    <row r="24" spans="2:13" x14ac:dyDescent="0.2">
      <c r="G24" s="139"/>
      <c r="H24" s="139"/>
      <c r="I24" s="139"/>
      <c r="J24" s="139"/>
      <c r="K24" s="139"/>
      <c r="L24" s="139"/>
      <c r="M24" s="139"/>
    </row>
    <row r="25" spans="2:13" x14ac:dyDescent="0.2">
      <c r="G25" s="139"/>
      <c r="H25" s="139"/>
      <c r="I25" s="139"/>
      <c r="J25" s="139"/>
      <c r="K25" s="139"/>
      <c r="L25" s="139"/>
      <c r="M25" s="139"/>
    </row>
    <row r="26" spans="2:13" x14ac:dyDescent="0.2">
      <c r="G26" s="139"/>
      <c r="H26" s="139"/>
      <c r="I26" s="139"/>
      <c r="J26" s="139"/>
      <c r="K26" s="139"/>
      <c r="L26" s="139"/>
      <c r="M26" s="139"/>
    </row>
    <row r="27" spans="2:13" x14ac:dyDescent="0.2">
      <c r="G27" s="139"/>
      <c r="H27" s="139"/>
      <c r="I27" s="139"/>
      <c r="J27" s="139"/>
      <c r="K27" s="139"/>
      <c r="L27" s="139"/>
      <c r="M27" s="139"/>
    </row>
    <row r="28" spans="2:13" x14ac:dyDescent="0.2">
      <c r="G28" s="139"/>
      <c r="H28" s="139"/>
      <c r="I28" s="139"/>
      <c r="J28" s="139"/>
      <c r="K28" s="139"/>
      <c r="L28" s="139"/>
      <c r="M28" s="139"/>
    </row>
  </sheetData>
  <sheetProtection algorithmName="SHA-512" hashValue="VhR5tHUBjRzjHwDyMwQ73F/TlxXK3umdkz0b+o/S1X9ySBl2YtfaAwdNHZ0ATPLOFCTHSyU/oTpeqczrBtF2Pg==" saltValue="ABNKQd1aTlShTbrXLdaRAA==" spinCount="100000" sheet="1" objects="1" scenarios="1"/>
  <conditionalFormatting sqref="E7:E21">
    <cfRule type="cellIs" dxfId="3" priority="1" operator="equal">
      <formula>"Aprovado"</formula>
    </cfRule>
    <cfRule type="cellIs" dxfId="2" priority="2" operator="equal">
      <formula>"Reprovado"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>
    <tabColor theme="5" tint="0.79998168889431442"/>
    <pageSetUpPr fitToPage="1"/>
  </sheetPr>
  <dimension ref="A1:S77"/>
  <sheetViews>
    <sheetView showGridLines="0" showRowColHeaders="0" zoomScale="85" zoomScaleNormal="85" workbookViewId="0"/>
  </sheetViews>
  <sheetFormatPr defaultColWidth="9.140625" defaultRowHeight="12.75" x14ac:dyDescent="0.2"/>
  <cols>
    <col min="1" max="1" width="9.140625" style="20"/>
    <col min="2" max="2" width="7.28515625" style="15" bestFit="1" customWidth="1"/>
    <col min="3" max="3" width="53.5703125" style="16" customWidth="1"/>
    <col min="4" max="4" width="5.7109375" style="17" customWidth="1"/>
    <col min="5" max="5" width="9.7109375" style="18" bestFit="1" customWidth="1"/>
    <col min="6" max="6" width="9.7109375" style="19" bestFit="1" customWidth="1"/>
    <col min="7" max="12" width="9.7109375" style="5" bestFit="1" customWidth="1"/>
    <col min="13" max="16384" width="9.140625" style="20"/>
  </cols>
  <sheetData>
    <row r="1" spans="1:19" ht="13.5" thickBot="1" x14ac:dyDescent="0.25"/>
    <row r="2" spans="1:19" s="14" customFormat="1" ht="27.75" customHeight="1" thickBot="1" x14ac:dyDescent="0.25">
      <c r="B2" s="189" t="s">
        <v>106</v>
      </c>
      <c r="C2" s="190"/>
      <c r="D2" s="191"/>
      <c r="E2" s="192" t="s">
        <v>107</v>
      </c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4"/>
    </row>
    <row r="3" spans="1:19" s="63" customFormat="1" ht="21" customHeight="1" x14ac:dyDescent="0.2">
      <c r="E3" s="70">
        <v>6</v>
      </c>
      <c r="F3" s="70">
        <v>9</v>
      </c>
      <c r="G3" s="70">
        <v>12</v>
      </c>
      <c r="H3" s="70">
        <v>15</v>
      </c>
      <c r="I3" s="70">
        <v>18</v>
      </c>
      <c r="J3" s="70">
        <v>21</v>
      </c>
      <c r="K3" s="70">
        <v>24</v>
      </c>
      <c r="L3" s="70">
        <v>27</v>
      </c>
      <c r="M3" s="91">
        <f>L3+3</f>
        <v>30</v>
      </c>
      <c r="N3" s="91">
        <f t="shared" ref="N3:S3" si="0">M3+3</f>
        <v>33</v>
      </c>
      <c r="O3" s="91">
        <f t="shared" si="0"/>
        <v>36</v>
      </c>
      <c r="P3" s="91">
        <f t="shared" si="0"/>
        <v>39</v>
      </c>
      <c r="Q3" s="91">
        <f t="shared" si="0"/>
        <v>42</v>
      </c>
      <c r="R3" s="91">
        <f t="shared" si="0"/>
        <v>45</v>
      </c>
      <c r="S3" s="91">
        <f t="shared" si="0"/>
        <v>48</v>
      </c>
    </row>
    <row r="4" spans="1:19" ht="24" customHeight="1" x14ac:dyDescent="0.2">
      <c r="B4" s="44" t="s">
        <v>38</v>
      </c>
      <c r="C4" s="44" t="s">
        <v>39</v>
      </c>
      <c r="D4" s="45" t="s">
        <v>41</v>
      </c>
      <c r="E4" s="46" t="str">
        <f>IF(SUM(Critério!G8:G54)=0,"",Critério!G6)</f>
        <v/>
      </c>
      <c r="F4" s="46" t="str">
        <f>IF(SUM(Critério!J8:J54)=0,"",Critério!J6)</f>
        <v/>
      </c>
      <c r="G4" s="46" t="str">
        <f>IF(SUM(Critério!M8:M54)=0,"",Critério!M6)</f>
        <v/>
      </c>
      <c r="H4" s="46" t="str">
        <f>IF(SUM(Critério!P8:P54)=0,"",Critério!P6)</f>
        <v/>
      </c>
      <c r="I4" s="46" t="str">
        <f>IF(SUM(Critério!S8:S54)=0,"",Critério!S6)</f>
        <v/>
      </c>
      <c r="J4" s="46" t="str">
        <f>IF(SUM(Critério!V8:V54)=0,"",Critério!V6)</f>
        <v/>
      </c>
      <c r="K4" s="46" t="str">
        <f>IF(SUM(Critério!Y8:Y54)=0,"",Critério!Y6)</f>
        <v/>
      </c>
      <c r="L4" s="46" t="str">
        <f>IF(SUM(Critério!AB8:AB54)=0,"",Critério!AB6)</f>
        <v/>
      </c>
      <c r="M4" s="46" t="str">
        <f>IF(SUM(Critério!AE8:AE54)=0,"",Critério!AE6)</f>
        <v/>
      </c>
      <c r="N4" s="46" t="str">
        <f>IF(SUM(Critério!AH8:AH54)=0,"",Critério!AH6)</f>
        <v/>
      </c>
      <c r="O4" s="46" t="str">
        <f>IF(SUM(Critério!AK8:AK54)=0,"",Critério!AK6)</f>
        <v/>
      </c>
      <c r="P4" s="46" t="str">
        <f>IF(SUM(Critério!AN8:AN54)=0,"",Critério!AN6)</f>
        <v/>
      </c>
      <c r="Q4" s="46" t="str">
        <f>IF(SUM(Critério!AQ8:AQ54)=0,"",Critério!AQ6)</f>
        <v/>
      </c>
      <c r="R4" s="46" t="str">
        <f>IF(SUM(Critério!AT8:AT54)=0,"",Critério!AT6)</f>
        <v/>
      </c>
      <c r="S4" s="46" t="str">
        <f>IF(SUM(Critério!AW8:AW54)=0,"",Critério!AW6)</f>
        <v/>
      </c>
    </row>
    <row r="5" spans="1:19" x14ac:dyDescent="0.2">
      <c r="B5" s="49">
        <v>1</v>
      </c>
      <c r="C5" s="50" t="e">
        <f>IF(Critério!#REF!="","",Critério!#REF!)</f>
        <v>#REF!</v>
      </c>
      <c r="D5" s="51" t="e">
        <f>SUM(D6:D10)</f>
        <v>#REF!</v>
      </c>
      <c r="E5" s="105" t="e">
        <f>SUM(E6:E10)</f>
        <v>#REF!</v>
      </c>
      <c r="F5" s="105" t="e">
        <f t="shared" ref="F5:L5" si="1">SUM(F6:F10)</f>
        <v>#REF!</v>
      </c>
      <c r="G5" s="105" t="e">
        <f t="shared" si="1"/>
        <v>#REF!</v>
      </c>
      <c r="H5" s="105" t="e">
        <f t="shared" si="1"/>
        <v>#REF!</v>
      </c>
      <c r="I5" s="105" t="e">
        <f t="shared" si="1"/>
        <v>#REF!</v>
      </c>
      <c r="J5" s="105" t="e">
        <f t="shared" si="1"/>
        <v>#REF!</v>
      </c>
      <c r="K5" s="105" t="e">
        <f t="shared" si="1"/>
        <v>#REF!</v>
      </c>
      <c r="L5" s="105" t="e">
        <f t="shared" si="1"/>
        <v>#REF!</v>
      </c>
      <c r="M5" s="105" t="e">
        <f>SUM(M6:M10)</f>
        <v>#REF!</v>
      </c>
      <c r="N5" s="105" t="e">
        <f t="shared" ref="N5:S5" si="2">SUM(N6:N10)</f>
        <v>#REF!</v>
      </c>
      <c r="O5" s="105" t="e">
        <f t="shared" si="2"/>
        <v>#REF!</v>
      </c>
      <c r="P5" s="105" t="e">
        <f t="shared" si="2"/>
        <v>#REF!</v>
      </c>
      <c r="Q5" s="105" t="e">
        <f t="shared" si="2"/>
        <v>#REF!</v>
      </c>
      <c r="R5" s="105" t="e">
        <f t="shared" si="2"/>
        <v>#REF!</v>
      </c>
      <c r="S5" s="105" t="e">
        <f t="shared" si="2"/>
        <v>#REF!</v>
      </c>
    </row>
    <row r="6" spans="1:19" s="21" customFormat="1" x14ac:dyDescent="0.2">
      <c r="A6" s="104"/>
      <c r="B6" s="39" t="s">
        <v>57</v>
      </c>
      <c r="C6" s="40" t="e">
        <f>IF(Critério!#REF!="","",Critério!#REF!)</f>
        <v>#REF!</v>
      </c>
      <c r="D6" s="41" t="e">
        <f>Critério!#REF!</f>
        <v>#REF!</v>
      </c>
      <c r="E6" s="106" t="e">
        <f>IF($D6=0,"",IF(VLOOKUP($B6,Critério!$B:$AX,E$3,0)="","",VLOOKUP($B6,Critério!$B:$AX,E$3,0)*$D6))</f>
        <v>#REF!</v>
      </c>
      <c r="F6" s="106" t="e">
        <f>IF($D6=0,"",IF(VLOOKUP($B6,Critério!$B:$AX,F$3,0)="","",VLOOKUP($B6,Critério!$B:$AX,F$3,0)*$D6))</f>
        <v>#REF!</v>
      </c>
      <c r="G6" s="106" t="e">
        <f>IF($D6=0,"",IF(VLOOKUP($B6,Critério!$B:$AX,G$3,0)="","",VLOOKUP($B6,Critério!$B:$AX,G$3,0)*$D6))</f>
        <v>#REF!</v>
      </c>
      <c r="H6" s="106" t="e">
        <f>IF($D6=0,"",IF(VLOOKUP($B6,Critério!$B:$AX,H$3,0)="","",VLOOKUP($B6,Critério!$B:$AX,H$3,0)*$D6))</f>
        <v>#REF!</v>
      </c>
      <c r="I6" s="106" t="e">
        <f>IF($D6=0,"",IF(VLOOKUP($B6,Critério!$B:$AX,I$3,0)="","",VLOOKUP($B6,Critério!$B:$AX,I$3,0)*$D6))</f>
        <v>#REF!</v>
      </c>
      <c r="J6" s="106" t="e">
        <f>IF($D6=0,"",IF(VLOOKUP($B6,Critério!$B:$AX,J$3,0)="","",VLOOKUP($B6,Critério!$B:$AX,J$3,0)*$D6))</f>
        <v>#REF!</v>
      </c>
      <c r="K6" s="106" t="e">
        <f>IF($D6=0,"",IF(VLOOKUP($B6,Critério!$B:$AX,K$3,0)="","",VLOOKUP($B6,Critério!$B:$AX,K$3,0)*$D6))</f>
        <v>#REF!</v>
      </c>
      <c r="L6" s="106" t="e">
        <f>IF($D6=0,"",IF(VLOOKUP($B6,Critério!$B:$AX,L$3,0)="","",VLOOKUP($B6,Critério!$B:$AX,L$3,0)*$D6))</f>
        <v>#REF!</v>
      </c>
      <c r="M6" s="106" t="e">
        <f>IF($D6=0,"",IF(VLOOKUP($B6,Critério!$B:$AX,M$3,0)="","",VLOOKUP($B6,Critério!$B:$AX,M$3,0)*$D6))</f>
        <v>#REF!</v>
      </c>
      <c r="N6" s="106" t="e">
        <f>IF($D6=0,"",IF(VLOOKUP($B6,Critério!$B:$AX,N$3,0)="","",VLOOKUP($B6,Critério!$B:$AX,N$3,0)*$D6))</f>
        <v>#REF!</v>
      </c>
      <c r="O6" s="106" t="e">
        <f>IF($D6=0,"",IF(VLOOKUP($B6,Critério!$B:$AX,O$3,0)="","",VLOOKUP($B6,Critério!$B:$AX,O$3,0)*$D6))</f>
        <v>#REF!</v>
      </c>
      <c r="P6" s="106" t="e">
        <f>IF($D6=0,"",IF(VLOOKUP($B6,Critério!$B:$AX,P$3,0)="","",VLOOKUP($B6,Critério!$B:$AX,P$3,0)*$D6))</f>
        <v>#REF!</v>
      </c>
      <c r="Q6" s="106" t="e">
        <f>IF($D6=0,"",IF(VLOOKUP($B6,Critério!$B:$AX,Q$3,0)="","",VLOOKUP($B6,Critério!$B:$AX,Q$3,0)*$D6))</f>
        <v>#REF!</v>
      </c>
      <c r="R6" s="106" t="e">
        <f>IF($D6=0,"",IF(VLOOKUP($B6,Critério!$B:$AX,R$3,0)="","",VLOOKUP($B6,Critério!$B:$AX,R$3,0)*$D6))</f>
        <v>#REF!</v>
      </c>
      <c r="S6" s="106" t="e">
        <f>IF($D6=0,"",IF(VLOOKUP($B6,Critério!$B:$AX,S$3,0)="","",VLOOKUP($B6,Critério!$B:$AX,S$3,0)*$D6))</f>
        <v>#REF!</v>
      </c>
    </row>
    <row r="7" spans="1:19" s="21" customFormat="1" x14ac:dyDescent="0.2">
      <c r="B7" s="39" t="s">
        <v>58</v>
      </c>
      <c r="C7" s="40" t="e">
        <f>IF(Critério!#REF!="","",Critério!#REF!)</f>
        <v>#REF!</v>
      </c>
      <c r="D7" s="41" t="e">
        <f>Critério!#REF!</f>
        <v>#REF!</v>
      </c>
      <c r="E7" s="106" t="e">
        <f>IF($D7=0,"",IF(VLOOKUP($B7,Critério!$B:$AX,E$3,0)="","",VLOOKUP($B7,Critério!$B:$AX,E$3,0)*$D7))</f>
        <v>#REF!</v>
      </c>
      <c r="F7" s="106" t="e">
        <f>IF($D7=0,"",IF(VLOOKUP($B7,Critério!$B:$AX,F$3,0)="","",VLOOKUP($B7,Critério!$B:$AX,F$3,0)*$D7))</f>
        <v>#REF!</v>
      </c>
      <c r="G7" s="106" t="e">
        <f>IF($D7=0,"",IF(VLOOKUP($B7,Critério!$B:$AX,G$3,0)="","",VLOOKUP($B7,Critério!$B:$AX,G$3,0)*$D7))</f>
        <v>#REF!</v>
      </c>
      <c r="H7" s="106" t="e">
        <f>IF($D7=0,"",IF(VLOOKUP($B7,Critério!$B:$AX,H$3,0)="","",VLOOKUP($B7,Critério!$B:$AX,H$3,0)*$D7))</f>
        <v>#REF!</v>
      </c>
      <c r="I7" s="106" t="e">
        <f>IF($D7=0,"",IF(VLOOKUP($B7,Critério!$B:$AX,I$3,0)="","",VLOOKUP($B7,Critério!$B:$AX,I$3,0)*$D7))</f>
        <v>#REF!</v>
      </c>
      <c r="J7" s="106" t="e">
        <f>IF($D7=0,"",IF(VLOOKUP($B7,Critério!$B:$AX,J$3,0)="","",VLOOKUP($B7,Critério!$B:$AX,J$3,0)*$D7))</f>
        <v>#REF!</v>
      </c>
      <c r="K7" s="106" t="e">
        <f>IF($D7=0,"",IF(VLOOKUP($B7,Critério!$B:$AX,K$3,0)="","",VLOOKUP($B7,Critério!$B:$AX,K$3,0)*$D7))</f>
        <v>#REF!</v>
      </c>
      <c r="L7" s="106" t="e">
        <f>IF($D7=0,"",IF(VLOOKUP($B7,Critério!$B:$AX,L$3,0)="","",VLOOKUP($B7,Critério!$B:$AX,L$3,0)*$D7))</f>
        <v>#REF!</v>
      </c>
      <c r="M7" s="106" t="e">
        <f>IF($D7=0,"",IF(VLOOKUP($B7,Critério!$B:$AX,M$3,0)="","",VLOOKUP($B7,Critério!$B:$AX,M$3,0)*$D7))</f>
        <v>#REF!</v>
      </c>
      <c r="N7" s="106" t="e">
        <f>IF($D7=0,"",IF(VLOOKUP($B7,Critério!$B:$AX,N$3,0)="","",VLOOKUP($B7,Critério!$B:$AX,N$3,0)*$D7))</f>
        <v>#REF!</v>
      </c>
      <c r="O7" s="106" t="e">
        <f>IF($D7=0,"",IF(VLOOKUP($B7,Critério!$B:$AX,O$3,0)="","",VLOOKUP($B7,Critério!$B:$AX,O$3,0)*$D7))</f>
        <v>#REF!</v>
      </c>
      <c r="P7" s="106" t="e">
        <f>IF($D7=0,"",IF(VLOOKUP($B7,Critério!$B:$AX,P$3,0)="","",VLOOKUP($B7,Critério!$B:$AX,P$3,0)*$D7))</f>
        <v>#REF!</v>
      </c>
      <c r="Q7" s="106" t="e">
        <f>IF($D7=0,"",IF(VLOOKUP($B7,Critério!$B:$AX,Q$3,0)="","",VLOOKUP($B7,Critério!$B:$AX,Q$3,0)*$D7))</f>
        <v>#REF!</v>
      </c>
      <c r="R7" s="106" t="e">
        <f>IF($D7=0,"",IF(VLOOKUP($B7,Critério!$B:$AX,R$3,0)="","",VLOOKUP($B7,Critério!$B:$AX,R$3,0)*$D7))</f>
        <v>#REF!</v>
      </c>
      <c r="S7" s="106" t="e">
        <f>IF($D7=0,"",IF(VLOOKUP($B7,Critério!$B:$AX,S$3,0)="","",VLOOKUP($B7,Critério!$B:$AX,S$3,0)*$D7))</f>
        <v>#REF!</v>
      </c>
    </row>
    <row r="8" spans="1:19" s="21" customFormat="1" x14ac:dyDescent="0.2">
      <c r="B8" s="39" t="s">
        <v>59</v>
      </c>
      <c r="C8" s="40" t="e">
        <f>IF(Critério!#REF!="","",Critério!#REF!)</f>
        <v>#REF!</v>
      </c>
      <c r="D8" s="41" t="e">
        <f>Critério!#REF!</f>
        <v>#REF!</v>
      </c>
      <c r="E8" s="106" t="e">
        <f>IF($D8=0,"",IF(VLOOKUP($B8,Critério!$B:$AX,E$3,0)="","",VLOOKUP($B8,Critério!$B:$AX,E$3,0)*$D8))</f>
        <v>#REF!</v>
      </c>
      <c r="F8" s="106" t="e">
        <f>IF($D8=0,"",IF(VLOOKUP($B8,Critério!$B:$AX,F$3,0)="","",VLOOKUP($B8,Critério!$B:$AX,F$3,0)*$D8))</f>
        <v>#REF!</v>
      </c>
      <c r="G8" s="106" t="e">
        <f>IF($D8=0,"",IF(VLOOKUP($B8,Critério!$B:$AX,G$3,0)="","",VLOOKUP($B8,Critério!$B:$AX,G$3,0)*$D8))</f>
        <v>#REF!</v>
      </c>
      <c r="H8" s="106" t="e">
        <f>IF($D8=0,"",IF(VLOOKUP($B8,Critério!$B:$AX,H$3,0)="","",VLOOKUP($B8,Critério!$B:$AX,H$3,0)*$D8))</f>
        <v>#REF!</v>
      </c>
      <c r="I8" s="106" t="e">
        <f>IF($D8=0,"",IF(VLOOKUP($B8,Critério!$B:$AX,I$3,0)="","",VLOOKUP($B8,Critério!$B:$AX,I$3,0)*$D8))</f>
        <v>#REF!</v>
      </c>
      <c r="J8" s="106" t="e">
        <f>IF($D8=0,"",IF(VLOOKUP($B8,Critério!$B:$AX,J$3,0)="","",VLOOKUP($B8,Critério!$B:$AX,J$3,0)*$D8))</f>
        <v>#REF!</v>
      </c>
      <c r="K8" s="106" t="e">
        <f>IF($D8=0,"",IF(VLOOKUP($B8,Critério!$B:$AX,K$3,0)="","",VLOOKUP($B8,Critério!$B:$AX,K$3,0)*$D8))</f>
        <v>#REF!</v>
      </c>
      <c r="L8" s="106" t="e">
        <f>IF($D8=0,"",IF(VLOOKUP($B8,Critério!$B:$AX,L$3,0)="","",VLOOKUP($B8,Critério!$B:$AX,L$3,0)*$D8))</f>
        <v>#REF!</v>
      </c>
      <c r="M8" s="106" t="e">
        <f>IF($D8=0,"",IF(VLOOKUP($B8,Critério!$B:$AX,M$3,0)="","",VLOOKUP($B8,Critério!$B:$AX,M$3,0)*$D8))</f>
        <v>#REF!</v>
      </c>
      <c r="N8" s="106" t="e">
        <f>IF($D8=0,"",IF(VLOOKUP($B8,Critério!$B:$AX,N$3,0)="","",VLOOKUP($B8,Critério!$B:$AX,N$3,0)*$D8))</f>
        <v>#REF!</v>
      </c>
      <c r="O8" s="106" t="e">
        <f>IF($D8=0,"",IF(VLOOKUP($B8,Critério!$B:$AX,O$3,0)="","",VLOOKUP($B8,Critério!$B:$AX,O$3,0)*$D8))</f>
        <v>#REF!</v>
      </c>
      <c r="P8" s="106" t="e">
        <f>IF($D8=0,"",IF(VLOOKUP($B8,Critério!$B:$AX,P$3,0)="","",VLOOKUP($B8,Critério!$B:$AX,P$3,0)*$D8))</f>
        <v>#REF!</v>
      </c>
      <c r="Q8" s="106" t="e">
        <f>IF($D8=0,"",IF(VLOOKUP($B8,Critério!$B:$AX,Q$3,0)="","",VLOOKUP($B8,Critério!$B:$AX,Q$3,0)*$D8))</f>
        <v>#REF!</v>
      </c>
      <c r="R8" s="106" t="e">
        <f>IF($D8=0,"",IF(VLOOKUP($B8,Critério!$B:$AX,R$3,0)="","",VLOOKUP($B8,Critério!$B:$AX,R$3,0)*$D8))</f>
        <v>#REF!</v>
      </c>
      <c r="S8" s="106" t="e">
        <f>IF($D8=0,"",IF(VLOOKUP($B8,Critério!$B:$AX,S$3,0)="","",VLOOKUP($B8,Critério!$B:$AX,S$3,0)*$D8))</f>
        <v>#REF!</v>
      </c>
    </row>
    <row r="9" spans="1:19" s="21" customFormat="1" x14ac:dyDescent="0.2">
      <c r="B9" s="39" t="s">
        <v>60</v>
      </c>
      <c r="C9" s="40" t="e">
        <f>IF(Critério!#REF!="","",Critério!#REF!)</f>
        <v>#REF!</v>
      </c>
      <c r="D9" s="41" t="e">
        <f>Critério!#REF!</f>
        <v>#REF!</v>
      </c>
      <c r="E9" s="106" t="e">
        <f>IF($D9=0,"",IF(VLOOKUP($B9,Critério!$B:$AX,E$3,0)="","",VLOOKUP($B9,Critério!$B:$AX,E$3,0)*$D9))</f>
        <v>#REF!</v>
      </c>
      <c r="F9" s="106" t="e">
        <f>IF($D9=0,"",IF(VLOOKUP($B9,Critério!$B:$AX,F$3,0)="","",VLOOKUP($B9,Critério!$B:$AX,F$3,0)*$D9))</f>
        <v>#REF!</v>
      </c>
      <c r="G9" s="106" t="e">
        <f>IF($D9=0,"",IF(VLOOKUP($B9,Critério!$B:$AX,G$3,0)="","",VLOOKUP($B9,Critério!$B:$AX,G$3,0)*$D9))</f>
        <v>#REF!</v>
      </c>
      <c r="H9" s="106" t="e">
        <f>IF($D9=0,"",IF(VLOOKUP($B9,Critério!$B:$AX,H$3,0)="","",VLOOKUP($B9,Critério!$B:$AX,H$3,0)*$D9))</f>
        <v>#REF!</v>
      </c>
      <c r="I9" s="106" t="e">
        <f>IF($D9=0,"",IF(VLOOKUP($B9,Critério!$B:$AX,I$3,0)="","",VLOOKUP($B9,Critério!$B:$AX,I$3,0)*$D9))</f>
        <v>#REF!</v>
      </c>
      <c r="J9" s="106" t="e">
        <f>IF($D9=0,"",IF(VLOOKUP($B9,Critério!$B:$AX,J$3,0)="","",VLOOKUP($B9,Critério!$B:$AX,J$3,0)*$D9))</f>
        <v>#REF!</v>
      </c>
      <c r="K9" s="106" t="e">
        <f>IF($D9=0,"",IF(VLOOKUP($B9,Critério!$B:$AX,K$3,0)="","",VLOOKUP($B9,Critério!$B:$AX,K$3,0)*$D9))</f>
        <v>#REF!</v>
      </c>
      <c r="L9" s="106" t="e">
        <f>IF($D9=0,"",IF(VLOOKUP($B9,Critério!$B:$AX,L$3,0)="","",VLOOKUP($B9,Critério!$B:$AX,L$3,0)*$D9))</f>
        <v>#REF!</v>
      </c>
      <c r="M9" s="106" t="e">
        <f>IF($D9=0,"",IF(VLOOKUP($B9,Critério!$B:$AX,M$3,0)="","",VLOOKUP($B9,Critério!$B:$AX,M$3,0)*$D9))</f>
        <v>#REF!</v>
      </c>
      <c r="N9" s="106" t="e">
        <f>IF($D9=0,"",IF(VLOOKUP($B9,Critério!$B:$AX,N$3,0)="","",VLOOKUP($B9,Critério!$B:$AX,N$3,0)*$D9))</f>
        <v>#REF!</v>
      </c>
      <c r="O9" s="106" t="e">
        <f>IF($D9=0,"",IF(VLOOKUP($B9,Critério!$B:$AX,O$3,0)="","",VLOOKUP($B9,Critério!$B:$AX,O$3,0)*$D9))</f>
        <v>#REF!</v>
      </c>
      <c r="P9" s="106" t="e">
        <f>IF($D9=0,"",IF(VLOOKUP($B9,Critério!$B:$AX,P$3,0)="","",VLOOKUP($B9,Critério!$B:$AX,P$3,0)*$D9))</f>
        <v>#REF!</v>
      </c>
      <c r="Q9" s="106" t="e">
        <f>IF($D9=0,"",IF(VLOOKUP($B9,Critério!$B:$AX,Q$3,0)="","",VLOOKUP($B9,Critério!$B:$AX,Q$3,0)*$D9))</f>
        <v>#REF!</v>
      </c>
      <c r="R9" s="106" t="e">
        <f>IF($D9=0,"",IF(VLOOKUP($B9,Critério!$B:$AX,R$3,0)="","",VLOOKUP($B9,Critério!$B:$AX,R$3,0)*$D9))</f>
        <v>#REF!</v>
      </c>
      <c r="S9" s="106" t="e">
        <f>IF($D9=0,"",IF(VLOOKUP($B9,Critério!$B:$AX,S$3,0)="","",VLOOKUP($B9,Critério!$B:$AX,S$3,0)*$D9))</f>
        <v>#REF!</v>
      </c>
    </row>
    <row r="10" spans="1:19" s="21" customFormat="1" x14ac:dyDescent="0.2">
      <c r="B10" s="39" t="s">
        <v>61</v>
      </c>
      <c r="C10" s="40" t="e">
        <f>IF(Critério!#REF!="","",Critério!#REF!)</f>
        <v>#REF!</v>
      </c>
      <c r="D10" s="41" t="e">
        <f>Critério!#REF!</f>
        <v>#REF!</v>
      </c>
      <c r="E10" s="106" t="e">
        <f>IF($D10=0,"",IF(VLOOKUP($B10,Critério!$B:$AX,E$3,0)="","",VLOOKUP($B10,Critério!$B:$AX,E$3,0)*$D10))</f>
        <v>#REF!</v>
      </c>
      <c r="F10" s="106" t="e">
        <f>IF($D10=0,"",IF(VLOOKUP($B10,Critério!$B:$AX,F$3,0)="","",VLOOKUP($B10,Critério!$B:$AX,F$3,0)*$D10))</f>
        <v>#REF!</v>
      </c>
      <c r="G10" s="106" t="e">
        <f>IF($D10=0,"",IF(VLOOKUP($B10,Critério!$B:$AX,G$3,0)="","",VLOOKUP($B10,Critério!$B:$AX,G$3,0)*$D10))</f>
        <v>#REF!</v>
      </c>
      <c r="H10" s="106" t="e">
        <f>IF($D10=0,"",IF(VLOOKUP($B10,Critério!$B:$AX,H$3,0)="","",VLOOKUP($B10,Critério!$B:$AX,H$3,0)*$D10))</f>
        <v>#REF!</v>
      </c>
      <c r="I10" s="106" t="e">
        <f>IF($D10=0,"",IF(VLOOKUP($B10,Critério!$B:$AX,I$3,0)="","",VLOOKUP($B10,Critério!$B:$AX,I$3,0)*$D10))</f>
        <v>#REF!</v>
      </c>
      <c r="J10" s="106" t="e">
        <f>IF($D10=0,"",IF(VLOOKUP($B10,Critério!$B:$AX,J$3,0)="","",VLOOKUP($B10,Critério!$B:$AX,J$3,0)*$D10))</f>
        <v>#REF!</v>
      </c>
      <c r="K10" s="106" t="e">
        <f>IF($D10=0,"",IF(VLOOKUP($B10,Critério!$B:$AX,K$3,0)="","",VLOOKUP($B10,Critério!$B:$AX,K$3,0)*$D10))</f>
        <v>#REF!</v>
      </c>
      <c r="L10" s="106" t="e">
        <f>IF($D10=0,"",IF(VLOOKUP($B10,Critério!$B:$AX,L$3,0)="","",VLOOKUP($B10,Critério!$B:$AX,L$3,0)*$D10))</f>
        <v>#REF!</v>
      </c>
      <c r="M10" s="106" t="e">
        <f>IF($D10=0,"",IF(VLOOKUP($B10,Critério!$B:$AX,M$3,0)="","",VLOOKUP($B10,Critério!$B:$AX,M$3,0)*$D10))</f>
        <v>#REF!</v>
      </c>
      <c r="N10" s="106" t="e">
        <f>IF($D10=0,"",IF(VLOOKUP($B10,Critério!$B:$AX,N$3,0)="","",VLOOKUP($B10,Critério!$B:$AX,N$3,0)*$D10))</f>
        <v>#REF!</v>
      </c>
      <c r="O10" s="106" t="e">
        <f>IF($D10=0,"",IF(VLOOKUP($B10,Critério!$B:$AX,O$3,0)="","",VLOOKUP($B10,Critério!$B:$AX,O$3,0)*$D10))</f>
        <v>#REF!</v>
      </c>
      <c r="P10" s="106" t="e">
        <f>IF($D10=0,"",IF(VLOOKUP($B10,Critério!$B:$AX,P$3,0)="","",VLOOKUP($B10,Critério!$B:$AX,P$3,0)*$D10))</f>
        <v>#REF!</v>
      </c>
      <c r="Q10" s="106" t="e">
        <f>IF($D10=0,"",IF(VLOOKUP($B10,Critério!$B:$AX,Q$3,0)="","",VLOOKUP($B10,Critério!$B:$AX,Q$3,0)*$D10))</f>
        <v>#REF!</v>
      </c>
      <c r="R10" s="106" t="e">
        <f>IF($D10=0,"",IF(VLOOKUP($B10,Critério!$B:$AX,R$3,0)="","",VLOOKUP($B10,Critério!$B:$AX,R$3,0)*$D10))</f>
        <v>#REF!</v>
      </c>
      <c r="S10" s="106" t="e">
        <f>IF($D10=0,"",IF(VLOOKUP($B10,Critério!$B:$AX,S$3,0)="","",VLOOKUP($B10,Critério!$B:$AX,S$3,0)*$D10))</f>
        <v>#REF!</v>
      </c>
    </row>
    <row r="11" spans="1:19" s="21" customFormat="1" x14ac:dyDescent="0.2">
      <c r="B11" s="49">
        <v>2</v>
      </c>
      <c r="C11" s="50" t="str">
        <f>IF(Critério!C7="","",Critério!C7)</f>
        <v>Estrutura organizacional e suporte a equipe mobilizada</v>
      </c>
      <c r="D11" s="51" t="e">
        <f>SUM(D12:D16)</f>
        <v>#REF!</v>
      </c>
      <c r="E11" s="105" t="e">
        <f t="shared" ref="E11:L11" si="3">SUM(E12:E16)</f>
        <v>#REF!</v>
      </c>
      <c r="F11" s="105" t="e">
        <f t="shared" si="3"/>
        <v>#REF!</v>
      </c>
      <c r="G11" s="105" t="e">
        <f t="shared" si="3"/>
        <v>#REF!</v>
      </c>
      <c r="H11" s="105" t="e">
        <f t="shared" si="3"/>
        <v>#REF!</v>
      </c>
      <c r="I11" s="105" t="e">
        <f t="shared" si="3"/>
        <v>#REF!</v>
      </c>
      <c r="J11" s="105" t="e">
        <f t="shared" si="3"/>
        <v>#REF!</v>
      </c>
      <c r="K11" s="105" t="e">
        <f t="shared" si="3"/>
        <v>#REF!</v>
      </c>
      <c r="L11" s="105" t="e">
        <f t="shared" si="3"/>
        <v>#REF!</v>
      </c>
      <c r="M11" s="105" t="e">
        <f>SUM(M12:M16)</f>
        <v>#REF!</v>
      </c>
      <c r="N11" s="105" t="e">
        <f t="shared" ref="N11:S11" si="4">SUM(N12:N16)</f>
        <v>#REF!</v>
      </c>
      <c r="O11" s="105" t="e">
        <f t="shared" si="4"/>
        <v>#REF!</v>
      </c>
      <c r="P11" s="105" t="e">
        <f t="shared" si="4"/>
        <v>#REF!</v>
      </c>
      <c r="Q11" s="105" t="e">
        <f t="shared" si="4"/>
        <v>#REF!</v>
      </c>
      <c r="R11" s="105" t="e">
        <f t="shared" si="4"/>
        <v>#REF!</v>
      </c>
      <c r="S11" s="105" t="e">
        <f t="shared" si="4"/>
        <v>#REF!</v>
      </c>
    </row>
    <row r="12" spans="1:19" s="21" customFormat="1" x14ac:dyDescent="0.2">
      <c r="B12" s="39" t="s">
        <v>62</v>
      </c>
      <c r="C12" s="40" t="str">
        <f>IF(Critério!C8="","",Critério!C8)</f>
        <v xml:space="preserve">Organograma </v>
      </c>
      <c r="D12" s="41">
        <f>Critério!E8</f>
        <v>0.03</v>
      </c>
      <c r="E12" s="106" t="str">
        <f>IF($D12=0,"",IF(VLOOKUP($B12,Critério!$B:$AX,E$3,0)="","",VLOOKUP($B12,Critério!$B:$AX,E$3,0)*$D12))</f>
        <v/>
      </c>
      <c r="F12" s="106" t="str">
        <f>IF($D12=0,"",IF(VLOOKUP($B12,Critério!$B:$AX,F$3,0)="","",VLOOKUP($B12,Critério!$B:$AX,F$3,0)*$D12))</f>
        <v/>
      </c>
      <c r="G12" s="106" t="str">
        <f>IF($D12=0,"",IF(VLOOKUP($B12,Critério!$B:$AX,G$3,0)="","",VLOOKUP($B12,Critério!$B:$AX,G$3,0)*$D12))</f>
        <v/>
      </c>
      <c r="H12" s="106" t="str">
        <f>IF($D12=0,"",IF(VLOOKUP($B12,Critério!$B:$AX,H$3,0)="","",VLOOKUP($B12,Critério!$B:$AX,H$3,0)*$D12))</f>
        <v/>
      </c>
      <c r="I12" s="106" t="str">
        <f>IF($D12=0,"",IF(VLOOKUP($B12,Critério!$B:$AX,I$3,0)="","",VLOOKUP($B12,Critério!$B:$AX,I$3,0)*$D12))</f>
        <v/>
      </c>
      <c r="J12" s="106" t="str">
        <f>IF($D12=0,"",IF(VLOOKUP($B12,Critério!$B:$AX,J$3,0)="","",VLOOKUP($B12,Critério!$B:$AX,J$3,0)*$D12))</f>
        <v/>
      </c>
      <c r="K12" s="106" t="str">
        <f>IF($D12=0,"",IF(VLOOKUP($B12,Critério!$B:$AX,K$3,0)="","",VLOOKUP($B12,Critério!$B:$AX,K$3,0)*$D12))</f>
        <v/>
      </c>
      <c r="L12" s="106" t="str">
        <f>IF($D12=0,"",IF(VLOOKUP($B12,Critério!$B:$AX,L$3,0)="","",VLOOKUP($B12,Critério!$B:$AX,L$3,0)*$D12))</f>
        <v/>
      </c>
      <c r="M12" s="106" t="str">
        <f>IF($D12=0,"",IF(VLOOKUP($B12,Critério!$B:$AX,M$3,0)="","",VLOOKUP($B12,Critério!$B:$AX,M$3,0)*$D12))</f>
        <v/>
      </c>
      <c r="N12" s="106" t="str">
        <f>IF($D12=0,"",IF(VLOOKUP($B12,Critério!$B:$AX,N$3,0)="","",VLOOKUP($B12,Critério!$B:$AX,N$3,0)*$D12))</f>
        <v/>
      </c>
      <c r="O12" s="106" t="str">
        <f>IF($D12=0,"",IF(VLOOKUP($B12,Critério!$B:$AX,O$3,0)="","",VLOOKUP($B12,Critério!$B:$AX,O$3,0)*$D12))</f>
        <v/>
      </c>
      <c r="P12" s="106" t="str">
        <f>IF($D12=0,"",IF(VLOOKUP($B12,Critério!$B:$AX,P$3,0)="","",VLOOKUP($B12,Critério!$B:$AX,P$3,0)*$D12))</f>
        <v/>
      </c>
      <c r="Q12" s="106" t="str">
        <f>IF($D12=0,"",IF(VLOOKUP($B12,Critério!$B:$AX,Q$3,0)="","",VLOOKUP($B12,Critério!$B:$AX,Q$3,0)*$D12))</f>
        <v/>
      </c>
      <c r="R12" s="106" t="str">
        <f>IF($D12=0,"",IF(VLOOKUP($B12,Critério!$B:$AX,R$3,0)="","",VLOOKUP($B12,Critério!$B:$AX,R$3,0)*$D12))</f>
        <v/>
      </c>
      <c r="S12" s="106" t="str">
        <f>IF($D12=0,"",IF(VLOOKUP($B12,Critério!$B:$AX,S$3,0)="","",VLOOKUP($B12,Critério!$B:$AX,S$3,0)*$D12))</f>
        <v/>
      </c>
    </row>
    <row r="13" spans="1:19" s="21" customFormat="1" x14ac:dyDescent="0.2">
      <c r="B13" s="39" t="s">
        <v>63</v>
      </c>
      <c r="C13" s="42" t="str">
        <f>IF(Critério!C9="","",Critério!C9)</f>
        <v>EAP</v>
      </c>
      <c r="D13" s="41">
        <f>Critério!E9</f>
        <v>7.0000000000000007E-2</v>
      </c>
      <c r="E13" s="106" t="str">
        <f>IF($D13=0,"",IF(VLOOKUP($B13,Critério!$B:$AX,E$3,0)="","",VLOOKUP($B13,Critério!$B:$AX,E$3,0)*$D13))</f>
        <v/>
      </c>
      <c r="F13" s="106" t="str">
        <f>IF($D13=0,"",IF(VLOOKUP($B13,Critério!$B:$AX,F$3,0)="","",VLOOKUP($B13,Critério!$B:$AX,F$3,0)*$D13))</f>
        <v/>
      </c>
      <c r="G13" s="106" t="str">
        <f>IF($D13=0,"",IF(VLOOKUP($B13,Critério!$B:$AX,G$3,0)="","",VLOOKUP($B13,Critério!$B:$AX,G$3,0)*$D13))</f>
        <v/>
      </c>
      <c r="H13" s="106" t="str">
        <f>IF($D13=0,"",IF(VLOOKUP($B13,Critério!$B:$AX,H$3,0)="","",VLOOKUP($B13,Critério!$B:$AX,H$3,0)*$D13))</f>
        <v/>
      </c>
      <c r="I13" s="106" t="str">
        <f>IF($D13=0,"",IF(VLOOKUP($B13,Critério!$B:$AX,I$3,0)="","",VLOOKUP($B13,Critério!$B:$AX,I$3,0)*$D13))</f>
        <v/>
      </c>
      <c r="J13" s="106" t="str">
        <f>IF($D13=0,"",IF(VLOOKUP($B13,Critério!$B:$AX,J$3,0)="","",VLOOKUP($B13,Critério!$B:$AX,J$3,0)*$D13))</f>
        <v/>
      </c>
      <c r="K13" s="106" t="str">
        <f>IF($D13=0,"",IF(VLOOKUP($B13,Critério!$B:$AX,K$3,0)="","",VLOOKUP($B13,Critério!$B:$AX,K$3,0)*$D13))</f>
        <v/>
      </c>
      <c r="L13" s="106" t="str">
        <f>IF($D13=0,"",IF(VLOOKUP($B13,Critério!$B:$AX,L$3,0)="","",VLOOKUP($B13,Critério!$B:$AX,L$3,0)*$D13))</f>
        <v/>
      </c>
      <c r="M13" s="106" t="str">
        <f>IF($D13=0,"",IF(VLOOKUP($B13,Critério!$B:$AX,M$3,0)="","",VLOOKUP($B13,Critério!$B:$AX,M$3,0)*$D13))</f>
        <v/>
      </c>
      <c r="N13" s="106" t="str">
        <f>IF($D13=0,"",IF(VLOOKUP($B13,Critério!$B:$AX,N$3,0)="","",VLOOKUP($B13,Critério!$B:$AX,N$3,0)*$D13))</f>
        <v/>
      </c>
      <c r="O13" s="106" t="str">
        <f>IF($D13=0,"",IF(VLOOKUP($B13,Critério!$B:$AX,O$3,0)="","",VLOOKUP($B13,Critério!$B:$AX,O$3,0)*$D13))</f>
        <v/>
      </c>
      <c r="P13" s="106" t="str">
        <f>IF($D13=0,"",IF(VLOOKUP($B13,Critério!$B:$AX,P$3,0)="","",VLOOKUP($B13,Critério!$B:$AX,P$3,0)*$D13))</f>
        <v/>
      </c>
      <c r="Q13" s="106" t="str">
        <f>IF($D13=0,"",IF(VLOOKUP($B13,Critério!$B:$AX,Q$3,0)="","",VLOOKUP($B13,Critério!$B:$AX,Q$3,0)*$D13))</f>
        <v/>
      </c>
      <c r="R13" s="106" t="str">
        <f>IF($D13=0,"",IF(VLOOKUP($B13,Critério!$B:$AX,R$3,0)="","",VLOOKUP($B13,Critério!$B:$AX,R$3,0)*$D13))</f>
        <v/>
      </c>
      <c r="S13" s="106" t="str">
        <f>IF($D13=0,"",IF(VLOOKUP($B13,Critério!$B:$AX,S$3,0)="","",VLOOKUP($B13,Critério!$B:$AX,S$3,0)*$D13))</f>
        <v/>
      </c>
    </row>
    <row r="14" spans="1:19" s="21" customFormat="1" x14ac:dyDescent="0.2">
      <c r="B14" s="39" t="s">
        <v>64</v>
      </c>
      <c r="C14" s="42" t="e">
        <f>IF(Critério!#REF!="","",Critério!#REF!)</f>
        <v>#REF!</v>
      </c>
      <c r="D14" s="41" t="e">
        <f>Critério!#REF!</f>
        <v>#REF!</v>
      </c>
      <c r="E14" s="106" t="e">
        <f>IF($D14=0,"",IF(VLOOKUP($B14,Critério!$B:$AX,E$3,0)="","",VLOOKUP($B14,Critério!$B:$AX,E$3,0)*$D14))</f>
        <v>#REF!</v>
      </c>
      <c r="F14" s="106" t="e">
        <f>IF($D14=0,"",IF(VLOOKUP($B14,Critério!$B:$AX,F$3,0)="","",VLOOKUP($B14,Critério!$B:$AX,F$3,0)*$D14))</f>
        <v>#REF!</v>
      </c>
      <c r="G14" s="106" t="e">
        <f>IF($D14=0,"",IF(VLOOKUP($B14,Critério!$B:$AX,G$3,0)="","",VLOOKUP($B14,Critério!$B:$AX,G$3,0)*$D14))</f>
        <v>#REF!</v>
      </c>
      <c r="H14" s="106" t="e">
        <f>IF($D14=0,"",IF(VLOOKUP($B14,Critério!$B:$AX,H$3,0)="","",VLOOKUP($B14,Critério!$B:$AX,H$3,0)*$D14))</f>
        <v>#REF!</v>
      </c>
      <c r="I14" s="106" t="e">
        <f>IF($D14=0,"",IF(VLOOKUP($B14,Critério!$B:$AX,I$3,0)="","",VLOOKUP($B14,Critério!$B:$AX,I$3,0)*$D14))</f>
        <v>#REF!</v>
      </c>
      <c r="J14" s="106" t="e">
        <f>IF($D14=0,"",IF(VLOOKUP($B14,Critério!$B:$AX,J$3,0)="","",VLOOKUP($B14,Critério!$B:$AX,J$3,0)*$D14))</f>
        <v>#REF!</v>
      </c>
      <c r="K14" s="106" t="e">
        <f>IF($D14=0,"",IF(VLOOKUP($B14,Critério!$B:$AX,K$3,0)="","",VLOOKUP($B14,Critério!$B:$AX,K$3,0)*$D14))</f>
        <v>#REF!</v>
      </c>
      <c r="L14" s="106" t="e">
        <f>IF($D14=0,"",IF(VLOOKUP($B14,Critério!$B:$AX,L$3,0)="","",VLOOKUP($B14,Critério!$B:$AX,L$3,0)*$D14))</f>
        <v>#REF!</v>
      </c>
      <c r="M14" s="106" t="e">
        <f>IF($D14=0,"",IF(VLOOKUP($B14,Critério!$B:$AX,M$3,0)="","",VLOOKUP($B14,Critério!$B:$AX,M$3,0)*$D14))</f>
        <v>#REF!</v>
      </c>
      <c r="N14" s="106" t="e">
        <f>IF($D14=0,"",IF(VLOOKUP($B14,Critério!$B:$AX,N$3,0)="","",VLOOKUP($B14,Critério!$B:$AX,N$3,0)*$D14))</f>
        <v>#REF!</v>
      </c>
      <c r="O14" s="106" t="e">
        <f>IF($D14=0,"",IF(VLOOKUP($B14,Critério!$B:$AX,O$3,0)="","",VLOOKUP($B14,Critério!$B:$AX,O$3,0)*$D14))</f>
        <v>#REF!</v>
      </c>
      <c r="P14" s="106" t="e">
        <f>IF($D14=0,"",IF(VLOOKUP($B14,Critério!$B:$AX,P$3,0)="","",VLOOKUP($B14,Critério!$B:$AX,P$3,0)*$D14))</f>
        <v>#REF!</v>
      </c>
      <c r="Q14" s="106" t="e">
        <f>IF($D14=0,"",IF(VLOOKUP($B14,Critério!$B:$AX,Q$3,0)="","",VLOOKUP($B14,Critério!$B:$AX,Q$3,0)*$D14))</f>
        <v>#REF!</v>
      </c>
      <c r="R14" s="106" t="e">
        <f>IF($D14=0,"",IF(VLOOKUP($B14,Critério!$B:$AX,R$3,0)="","",VLOOKUP($B14,Critério!$B:$AX,R$3,0)*$D14))</f>
        <v>#REF!</v>
      </c>
      <c r="S14" s="106" t="e">
        <f>IF($D14=0,"",IF(VLOOKUP($B14,Critério!$B:$AX,S$3,0)="","",VLOOKUP($B14,Critério!$B:$AX,S$3,0)*$D14))</f>
        <v>#REF!</v>
      </c>
    </row>
    <row r="15" spans="1:19" s="21" customFormat="1" x14ac:dyDescent="0.2">
      <c r="B15" s="39" t="s">
        <v>65</v>
      </c>
      <c r="C15" s="42" t="e">
        <f>IF(Critério!#REF!="","",Critério!#REF!)</f>
        <v>#REF!</v>
      </c>
      <c r="D15" s="41" t="e">
        <f>Critério!#REF!</f>
        <v>#REF!</v>
      </c>
      <c r="E15" s="106" t="e">
        <f>IF($D15=0,"",IF(VLOOKUP($B15,Critério!$B:$AX,E$3,0)="","",VLOOKUP($B15,Critério!$B:$AX,E$3,0)*$D15))</f>
        <v>#REF!</v>
      </c>
      <c r="F15" s="106" t="e">
        <f>IF($D15=0,"",IF(VLOOKUP($B15,Critério!$B:$AX,F$3,0)="","",VLOOKUP($B15,Critério!$B:$AX,F$3,0)*$D15))</f>
        <v>#REF!</v>
      </c>
      <c r="G15" s="106" t="e">
        <f>IF($D15=0,"",IF(VLOOKUP($B15,Critério!$B:$AX,G$3,0)="","",VLOOKUP($B15,Critério!$B:$AX,G$3,0)*$D15))</f>
        <v>#REF!</v>
      </c>
      <c r="H15" s="106" t="e">
        <f>IF($D15=0,"",IF(VLOOKUP($B15,Critério!$B:$AX,H$3,0)="","",VLOOKUP($B15,Critério!$B:$AX,H$3,0)*$D15))</f>
        <v>#REF!</v>
      </c>
      <c r="I15" s="106" t="e">
        <f>IF($D15=0,"",IF(VLOOKUP($B15,Critério!$B:$AX,I$3,0)="","",VLOOKUP($B15,Critério!$B:$AX,I$3,0)*$D15))</f>
        <v>#REF!</v>
      </c>
      <c r="J15" s="106" t="e">
        <f>IF($D15=0,"",IF(VLOOKUP($B15,Critério!$B:$AX,J$3,0)="","",VLOOKUP($B15,Critério!$B:$AX,J$3,0)*$D15))</f>
        <v>#REF!</v>
      </c>
      <c r="K15" s="106" t="e">
        <f>IF($D15=0,"",IF(VLOOKUP($B15,Critério!$B:$AX,K$3,0)="","",VLOOKUP($B15,Critério!$B:$AX,K$3,0)*$D15))</f>
        <v>#REF!</v>
      </c>
      <c r="L15" s="106" t="e">
        <f>IF($D15=0,"",IF(VLOOKUP($B15,Critério!$B:$AX,L$3,0)="","",VLOOKUP($B15,Critério!$B:$AX,L$3,0)*$D15))</f>
        <v>#REF!</v>
      </c>
      <c r="M15" s="106" t="e">
        <f>IF($D15=0,"",IF(VLOOKUP($B15,Critério!$B:$AX,M$3,0)="","",VLOOKUP($B15,Critério!$B:$AX,M$3,0)*$D15))</f>
        <v>#REF!</v>
      </c>
      <c r="N15" s="106" t="e">
        <f>IF($D15=0,"",IF(VLOOKUP($B15,Critério!$B:$AX,N$3,0)="","",VLOOKUP($B15,Critério!$B:$AX,N$3,0)*$D15))</f>
        <v>#REF!</v>
      </c>
      <c r="O15" s="106" t="e">
        <f>IF($D15=0,"",IF(VLOOKUP($B15,Critério!$B:$AX,O$3,0)="","",VLOOKUP($B15,Critério!$B:$AX,O$3,0)*$D15))</f>
        <v>#REF!</v>
      </c>
      <c r="P15" s="106" t="e">
        <f>IF($D15=0,"",IF(VLOOKUP($B15,Critério!$B:$AX,P$3,0)="","",VLOOKUP($B15,Critério!$B:$AX,P$3,0)*$D15))</f>
        <v>#REF!</v>
      </c>
      <c r="Q15" s="106" t="e">
        <f>IF($D15=0,"",IF(VLOOKUP($B15,Critério!$B:$AX,Q$3,0)="","",VLOOKUP($B15,Critério!$B:$AX,Q$3,0)*$D15))</f>
        <v>#REF!</v>
      </c>
      <c r="R15" s="106" t="e">
        <f>IF($D15=0,"",IF(VLOOKUP($B15,Critério!$B:$AX,R$3,0)="","",VLOOKUP($B15,Critério!$B:$AX,R$3,0)*$D15))</f>
        <v>#REF!</v>
      </c>
      <c r="S15" s="106" t="e">
        <f>IF($D15=0,"",IF(VLOOKUP($B15,Critério!$B:$AX,S$3,0)="","",VLOOKUP($B15,Critério!$B:$AX,S$3,0)*$D15))</f>
        <v>#REF!</v>
      </c>
    </row>
    <row r="16" spans="1:19" s="21" customFormat="1" x14ac:dyDescent="0.2">
      <c r="B16" s="39" t="s">
        <v>66</v>
      </c>
      <c r="C16" s="42" t="e">
        <f>IF(Critério!#REF!="","",Critério!#REF!)</f>
        <v>#REF!</v>
      </c>
      <c r="D16" s="41" t="e">
        <f>Critério!#REF!</f>
        <v>#REF!</v>
      </c>
      <c r="E16" s="106" t="e">
        <f>IF($D16=0,"",IF(VLOOKUP($B16,Critério!$B:$AX,E$3,0)="","",VLOOKUP($B16,Critério!$B:$AX,E$3,0)*$D16))</f>
        <v>#REF!</v>
      </c>
      <c r="F16" s="106" t="e">
        <f>IF($D16=0,"",IF(VLOOKUP($B16,Critério!$B:$AX,F$3,0)="","",VLOOKUP($B16,Critério!$B:$AX,F$3,0)*$D16))</f>
        <v>#REF!</v>
      </c>
      <c r="G16" s="106" t="e">
        <f>IF($D16=0,"",IF(VLOOKUP($B16,Critério!$B:$AX,G$3,0)="","",VLOOKUP($B16,Critério!$B:$AX,G$3,0)*$D16))</f>
        <v>#REF!</v>
      </c>
      <c r="H16" s="106" t="e">
        <f>IF($D16=0,"",IF(VLOOKUP($B16,Critério!$B:$AX,H$3,0)="","",VLOOKUP($B16,Critério!$B:$AX,H$3,0)*$D16))</f>
        <v>#REF!</v>
      </c>
      <c r="I16" s="106" t="e">
        <f>IF($D16=0,"",IF(VLOOKUP($B16,Critério!$B:$AX,I$3,0)="","",VLOOKUP($B16,Critério!$B:$AX,I$3,0)*$D16))</f>
        <v>#REF!</v>
      </c>
      <c r="J16" s="106" t="e">
        <f>IF($D16=0,"",IF(VLOOKUP($B16,Critério!$B:$AX,J$3,0)="","",VLOOKUP($B16,Critério!$B:$AX,J$3,0)*$D16))</f>
        <v>#REF!</v>
      </c>
      <c r="K16" s="106" t="e">
        <f>IF($D16=0,"",IF(VLOOKUP($B16,Critério!$B:$AX,K$3,0)="","",VLOOKUP($B16,Critério!$B:$AX,K$3,0)*$D16))</f>
        <v>#REF!</v>
      </c>
      <c r="L16" s="106" t="e">
        <f>IF($D16=0,"",IF(VLOOKUP($B16,Critério!$B:$AX,L$3,0)="","",VLOOKUP($B16,Critério!$B:$AX,L$3,0)*$D16))</f>
        <v>#REF!</v>
      </c>
      <c r="M16" s="106" t="e">
        <f>IF($D16=0,"",IF(VLOOKUP($B16,Critério!$B:$AX,M$3,0)="","",VLOOKUP($B16,Critério!$B:$AX,M$3,0)*$D16))</f>
        <v>#REF!</v>
      </c>
      <c r="N16" s="106" t="e">
        <f>IF($D16=0,"",IF(VLOOKUP($B16,Critério!$B:$AX,N$3,0)="","",VLOOKUP($B16,Critério!$B:$AX,N$3,0)*$D16))</f>
        <v>#REF!</v>
      </c>
      <c r="O16" s="106" t="e">
        <f>IF($D16=0,"",IF(VLOOKUP($B16,Critério!$B:$AX,O$3,0)="","",VLOOKUP($B16,Critério!$B:$AX,O$3,0)*$D16))</f>
        <v>#REF!</v>
      </c>
      <c r="P16" s="106" t="e">
        <f>IF($D16=0,"",IF(VLOOKUP($B16,Critério!$B:$AX,P$3,0)="","",VLOOKUP($B16,Critério!$B:$AX,P$3,0)*$D16))</f>
        <v>#REF!</v>
      </c>
      <c r="Q16" s="106" t="e">
        <f>IF($D16=0,"",IF(VLOOKUP($B16,Critério!$B:$AX,Q$3,0)="","",VLOOKUP($B16,Critério!$B:$AX,Q$3,0)*$D16))</f>
        <v>#REF!</v>
      </c>
      <c r="R16" s="106" t="e">
        <f>IF($D16=0,"",IF(VLOOKUP($B16,Critério!$B:$AX,R$3,0)="","",VLOOKUP($B16,Critério!$B:$AX,R$3,0)*$D16))</f>
        <v>#REF!</v>
      </c>
      <c r="S16" s="106" t="e">
        <f>IF($D16=0,"",IF(VLOOKUP($B16,Critério!$B:$AX,S$3,0)="","",VLOOKUP($B16,Critério!$B:$AX,S$3,0)*$D16))</f>
        <v>#REF!</v>
      </c>
    </row>
    <row r="17" spans="2:19" s="21" customFormat="1" x14ac:dyDescent="0.2">
      <c r="B17" s="49">
        <v>3</v>
      </c>
      <c r="C17" s="50" t="str">
        <f>IF(Critério!C10="","",Critério!C10)</f>
        <v>Dimensionamento das equipes</v>
      </c>
      <c r="D17" s="51">
        <f>SUM(D18:D22)</f>
        <v>0.2</v>
      </c>
      <c r="E17" s="105">
        <f t="shared" ref="E17:L17" si="5">SUM(E18:E22)</f>
        <v>0</v>
      </c>
      <c r="F17" s="105">
        <f t="shared" si="5"/>
        <v>0</v>
      </c>
      <c r="G17" s="105">
        <f t="shared" si="5"/>
        <v>0</v>
      </c>
      <c r="H17" s="105">
        <f t="shared" si="5"/>
        <v>0</v>
      </c>
      <c r="I17" s="105">
        <f t="shared" si="5"/>
        <v>0</v>
      </c>
      <c r="J17" s="105">
        <f t="shared" si="5"/>
        <v>0</v>
      </c>
      <c r="K17" s="105">
        <f t="shared" si="5"/>
        <v>0</v>
      </c>
      <c r="L17" s="105">
        <f t="shared" si="5"/>
        <v>0</v>
      </c>
      <c r="M17" s="105">
        <f t="shared" ref="M17:S17" si="6">SUM(M18:M22)</f>
        <v>0</v>
      </c>
      <c r="N17" s="105">
        <f t="shared" si="6"/>
        <v>0</v>
      </c>
      <c r="O17" s="105">
        <f t="shared" si="6"/>
        <v>0</v>
      </c>
      <c r="P17" s="105">
        <f t="shared" si="6"/>
        <v>0</v>
      </c>
      <c r="Q17" s="105">
        <f t="shared" si="6"/>
        <v>0</v>
      </c>
      <c r="R17" s="105">
        <f t="shared" si="6"/>
        <v>0</v>
      </c>
      <c r="S17" s="105">
        <f t="shared" si="6"/>
        <v>0</v>
      </c>
    </row>
    <row r="18" spans="2:19" s="21" customFormat="1" ht="25.5" x14ac:dyDescent="0.2">
      <c r="B18" s="39" t="s">
        <v>67</v>
      </c>
      <c r="C18" s="42" t="str">
        <f>IF(Critério!C11="","",Critério!C11)</f>
        <v>Cronograma de Adequação Físico-Financeiro (prazo contratual e atividades)</v>
      </c>
      <c r="D18" s="41">
        <f>Critério!E11</f>
        <v>0.1</v>
      </c>
      <c r="E18" s="106" t="str">
        <f>IF($D18=0,"",IF(VLOOKUP($B18,Critério!$B:$AX,E$3,0)="","",VLOOKUP($B18,Critério!$B:$AX,E$3,0)*$D18))</f>
        <v/>
      </c>
      <c r="F18" s="106" t="str">
        <f>IF($D18=0,"",IF(VLOOKUP($B18,Critério!$B:$AX,F$3,0)="","",VLOOKUP($B18,Critério!$B:$AX,F$3,0)*$D18))</f>
        <v/>
      </c>
      <c r="G18" s="106" t="str">
        <f>IF($D18=0,"",IF(VLOOKUP($B18,Critério!$B:$AX,G$3,0)="","",VLOOKUP($B18,Critério!$B:$AX,G$3,0)*$D18))</f>
        <v/>
      </c>
      <c r="H18" s="106" t="str">
        <f>IF($D18=0,"",IF(VLOOKUP($B18,Critério!$B:$AX,H$3,0)="","",VLOOKUP($B18,Critério!$B:$AX,H$3,0)*$D18))</f>
        <v/>
      </c>
      <c r="I18" s="106" t="str">
        <f>IF($D18=0,"",IF(VLOOKUP($B18,Critério!$B:$AX,I$3,0)="","",VLOOKUP($B18,Critério!$B:$AX,I$3,0)*$D18))</f>
        <v/>
      </c>
      <c r="J18" s="106" t="str">
        <f>IF($D18=0,"",IF(VLOOKUP($B18,Critério!$B:$AX,J$3,0)="","",VLOOKUP($B18,Critério!$B:$AX,J$3,0)*$D18))</f>
        <v/>
      </c>
      <c r="K18" s="106" t="str">
        <f>IF($D18=0,"",IF(VLOOKUP($B18,Critério!$B:$AX,K$3,0)="","",VLOOKUP($B18,Critério!$B:$AX,K$3,0)*$D18))</f>
        <v/>
      </c>
      <c r="L18" s="106" t="str">
        <f>IF($D18=0,"",IF(VLOOKUP($B18,Critério!$B:$AX,L$3,0)="","",VLOOKUP($B18,Critério!$B:$AX,L$3,0)*$D18))</f>
        <v/>
      </c>
      <c r="M18" s="106" t="str">
        <f>IF($D18=0,"",IF(VLOOKUP($B18,Critério!$B:$AX,M$3,0)="","",VLOOKUP($B18,Critério!$B:$AX,M$3,0)*$D18))</f>
        <v/>
      </c>
      <c r="N18" s="106" t="str">
        <f>IF($D18=0,"",IF(VLOOKUP($B18,Critério!$B:$AX,N$3,0)="","",VLOOKUP($B18,Critério!$B:$AX,N$3,0)*$D18))</f>
        <v/>
      </c>
      <c r="O18" s="106" t="str">
        <f>IF($D18=0,"",IF(VLOOKUP($B18,Critério!$B:$AX,O$3,0)="","",VLOOKUP($B18,Critério!$B:$AX,O$3,0)*$D18))</f>
        <v/>
      </c>
      <c r="P18" s="106" t="str">
        <f>IF($D18=0,"",IF(VLOOKUP($B18,Critério!$B:$AX,P$3,0)="","",VLOOKUP($B18,Critério!$B:$AX,P$3,0)*$D18))</f>
        <v/>
      </c>
      <c r="Q18" s="106" t="str">
        <f>IF($D18=0,"",IF(VLOOKUP($B18,Critério!$B:$AX,Q$3,0)="","",VLOOKUP($B18,Critério!$B:$AX,Q$3,0)*$D18))</f>
        <v/>
      </c>
      <c r="R18" s="106" t="str">
        <f>IF($D18=0,"",IF(VLOOKUP($B18,Critério!$B:$AX,R$3,0)="","",VLOOKUP($B18,Critério!$B:$AX,R$3,0)*$D18))</f>
        <v/>
      </c>
      <c r="S18" s="106" t="str">
        <f>IF($D18=0,"",IF(VLOOKUP($B18,Critério!$B:$AX,S$3,0)="","",VLOOKUP($B18,Critério!$B:$AX,S$3,0)*$D18))</f>
        <v/>
      </c>
    </row>
    <row r="19" spans="2:19" s="21" customFormat="1" x14ac:dyDescent="0.2">
      <c r="B19" s="39" t="s">
        <v>68</v>
      </c>
      <c r="C19" s="42" t="str">
        <f>IF(Critério!C12="","",Critério!C12)</f>
        <v>Histograma (mão-de-obra e equipamento)</v>
      </c>
      <c r="D19" s="41">
        <f>Critério!E12</f>
        <v>0.1</v>
      </c>
      <c r="E19" s="106" t="str">
        <f>IF($D19=0,"",IF(VLOOKUP($B19,Critério!$B:$AX,E$3,0)="","",VLOOKUP($B19,Critério!$B:$AX,E$3,0)*$D19))</f>
        <v/>
      </c>
      <c r="F19" s="106" t="str">
        <f>IF($D19=0,"",IF(VLOOKUP($B19,Critério!$B:$AX,F$3,0)="","",VLOOKUP($B19,Critério!$B:$AX,F$3,0)*$D19))</f>
        <v/>
      </c>
      <c r="G19" s="106" t="str">
        <f>IF($D19=0,"",IF(VLOOKUP($B19,Critério!$B:$AX,G$3,0)="","",VLOOKUP($B19,Critério!$B:$AX,G$3,0)*$D19))</f>
        <v/>
      </c>
      <c r="H19" s="106" t="str">
        <f>IF($D19=0,"",IF(VLOOKUP($B19,Critério!$B:$AX,H$3,0)="","",VLOOKUP($B19,Critério!$B:$AX,H$3,0)*$D19))</f>
        <v/>
      </c>
      <c r="I19" s="106" t="str">
        <f>IF($D19=0,"",IF(VLOOKUP($B19,Critério!$B:$AX,I$3,0)="","",VLOOKUP($B19,Critério!$B:$AX,I$3,0)*$D19))</f>
        <v/>
      </c>
      <c r="J19" s="106" t="str">
        <f>IF($D19=0,"",IF(VLOOKUP($B19,Critério!$B:$AX,J$3,0)="","",VLOOKUP($B19,Critério!$B:$AX,J$3,0)*$D19))</f>
        <v/>
      </c>
      <c r="K19" s="106" t="str">
        <f>IF($D19=0,"",IF(VLOOKUP($B19,Critério!$B:$AX,K$3,0)="","",VLOOKUP($B19,Critério!$B:$AX,K$3,0)*$D19))</f>
        <v/>
      </c>
      <c r="L19" s="106" t="str">
        <f>IF($D19=0,"",IF(VLOOKUP($B19,Critério!$B:$AX,L$3,0)="","",VLOOKUP($B19,Critério!$B:$AX,L$3,0)*$D19))</f>
        <v/>
      </c>
      <c r="M19" s="106" t="str">
        <f>IF($D19=0,"",IF(VLOOKUP($B19,Critério!$B:$AX,M$3,0)="","",VLOOKUP($B19,Critério!$B:$AX,M$3,0)*$D19))</f>
        <v/>
      </c>
      <c r="N19" s="106" t="str">
        <f>IF($D19=0,"",IF(VLOOKUP($B19,Critério!$B:$AX,N$3,0)="","",VLOOKUP($B19,Critério!$B:$AX,N$3,0)*$D19))</f>
        <v/>
      </c>
      <c r="O19" s="106" t="str">
        <f>IF($D19=0,"",IF(VLOOKUP($B19,Critério!$B:$AX,O$3,0)="","",VLOOKUP($B19,Critério!$B:$AX,O$3,0)*$D19))</f>
        <v/>
      </c>
      <c r="P19" s="106" t="str">
        <f>IF($D19=0,"",IF(VLOOKUP($B19,Critério!$B:$AX,P$3,0)="","",VLOOKUP($B19,Critério!$B:$AX,P$3,0)*$D19))</f>
        <v/>
      </c>
      <c r="Q19" s="106" t="str">
        <f>IF($D19=0,"",IF(VLOOKUP($B19,Critério!$B:$AX,Q$3,0)="","",VLOOKUP($B19,Critério!$B:$AX,Q$3,0)*$D19))</f>
        <v/>
      </c>
      <c r="R19" s="106" t="str">
        <f>IF($D19=0,"",IF(VLOOKUP($B19,Critério!$B:$AX,R$3,0)="","",VLOOKUP($B19,Critério!$B:$AX,R$3,0)*$D19))</f>
        <v/>
      </c>
      <c r="S19" s="106" t="str">
        <f>IF($D19=0,"",IF(VLOOKUP($B19,Critério!$B:$AX,S$3,0)="","",VLOOKUP($B19,Critério!$B:$AX,S$3,0)*$D19))</f>
        <v/>
      </c>
    </row>
    <row r="20" spans="2:19" s="21" customFormat="1" x14ac:dyDescent="0.2">
      <c r="B20" s="39" t="s">
        <v>69</v>
      </c>
      <c r="C20" s="42" t="str">
        <f>IF(Critério!C22="","",Critério!C22)</f>
        <v/>
      </c>
      <c r="D20" s="41">
        <f>Critério!E22</f>
        <v>0</v>
      </c>
      <c r="E20" s="106" t="str">
        <f>IF($D20=0,"",IF(VLOOKUP($B20,Critério!$B:$AX,E$3,0)="","",VLOOKUP($B20,Critério!$B:$AX,E$3,0)*$D20))</f>
        <v/>
      </c>
      <c r="F20" s="106" t="str">
        <f>IF($D20=0,"",IF(VLOOKUP($B20,Critério!$B:$AX,F$3,0)="","",VLOOKUP($B20,Critério!$B:$AX,F$3,0)*$D20))</f>
        <v/>
      </c>
      <c r="G20" s="106" t="str">
        <f>IF($D20=0,"",IF(VLOOKUP($B20,Critério!$B:$AX,G$3,0)="","",VLOOKUP($B20,Critério!$B:$AX,G$3,0)*$D20))</f>
        <v/>
      </c>
      <c r="H20" s="106" t="str">
        <f>IF($D20=0,"",IF(VLOOKUP($B20,Critério!$B:$AX,H$3,0)="","",VLOOKUP($B20,Critério!$B:$AX,H$3,0)*$D20))</f>
        <v/>
      </c>
      <c r="I20" s="106" t="str">
        <f>IF($D20=0,"",IF(VLOOKUP($B20,Critério!$B:$AX,I$3,0)="","",VLOOKUP($B20,Critério!$B:$AX,I$3,0)*$D20))</f>
        <v/>
      </c>
      <c r="J20" s="106" t="str">
        <f>IF($D20=0,"",IF(VLOOKUP($B20,Critério!$B:$AX,J$3,0)="","",VLOOKUP($B20,Critério!$B:$AX,J$3,0)*$D20))</f>
        <v/>
      </c>
      <c r="K20" s="106" t="str">
        <f>IF($D20=0,"",IF(VLOOKUP($B20,Critério!$B:$AX,K$3,0)="","",VLOOKUP($B20,Critério!$B:$AX,K$3,0)*$D20))</f>
        <v/>
      </c>
      <c r="L20" s="106" t="str">
        <f>IF($D20=0,"",IF(VLOOKUP($B20,Critério!$B:$AX,L$3,0)="","",VLOOKUP($B20,Critério!$B:$AX,L$3,0)*$D20))</f>
        <v/>
      </c>
      <c r="M20" s="106" t="str">
        <f>IF($D20=0,"",IF(VLOOKUP($B20,Critério!$B:$AX,M$3,0)="","",VLOOKUP($B20,Critério!$B:$AX,M$3,0)*$D20))</f>
        <v/>
      </c>
      <c r="N20" s="106" t="str">
        <f>IF($D20=0,"",IF(VLOOKUP($B20,Critério!$B:$AX,N$3,0)="","",VLOOKUP($B20,Critério!$B:$AX,N$3,0)*$D20))</f>
        <v/>
      </c>
      <c r="O20" s="106" t="str">
        <f>IF($D20=0,"",IF(VLOOKUP($B20,Critério!$B:$AX,O$3,0)="","",VLOOKUP($B20,Critério!$B:$AX,O$3,0)*$D20))</f>
        <v/>
      </c>
      <c r="P20" s="106" t="str">
        <f>IF($D20=0,"",IF(VLOOKUP($B20,Critério!$B:$AX,P$3,0)="","",VLOOKUP($B20,Critério!$B:$AX,P$3,0)*$D20))</f>
        <v/>
      </c>
      <c r="Q20" s="106" t="str">
        <f>IF($D20=0,"",IF(VLOOKUP($B20,Critério!$B:$AX,Q$3,0)="","",VLOOKUP($B20,Critério!$B:$AX,Q$3,0)*$D20))</f>
        <v/>
      </c>
      <c r="R20" s="106" t="str">
        <f>IF($D20=0,"",IF(VLOOKUP($B20,Critério!$B:$AX,R$3,0)="","",VLOOKUP($B20,Critério!$B:$AX,R$3,0)*$D20))</f>
        <v/>
      </c>
      <c r="S20" s="106" t="str">
        <f>IF($D20=0,"",IF(VLOOKUP($B20,Critério!$B:$AX,S$3,0)="","",VLOOKUP($B20,Critério!$B:$AX,S$3,0)*$D20))</f>
        <v/>
      </c>
    </row>
    <row r="21" spans="2:19" s="21" customFormat="1" x14ac:dyDescent="0.2">
      <c r="B21" s="39" t="s">
        <v>70</v>
      </c>
      <c r="C21" s="42" t="str">
        <f>IF(Critério!C23="","",Critério!C23)</f>
        <v/>
      </c>
      <c r="D21" s="41">
        <f>Critério!E23</f>
        <v>0</v>
      </c>
      <c r="E21" s="106" t="str">
        <f>IF($D21=0,"",IF(VLOOKUP($B21,Critério!$B:$AX,E$3,0)="","",VLOOKUP($B21,Critério!$B:$AX,E$3,0)*$D21))</f>
        <v/>
      </c>
      <c r="F21" s="106" t="str">
        <f>IF($D21=0,"",IF(VLOOKUP($B21,Critério!$B:$AX,F$3,0)="","",VLOOKUP($B21,Critério!$B:$AX,F$3,0)*$D21))</f>
        <v/>
      </c>
      <c r="G21" s="106" t="str">
        <f>IF($D21=0,"",IF(VLOOKUP($B21,Critério!$B:$AX,G$3,0)="","",VLOOKUP($B21,Critério!$B:$AX,G$3,0)*$D21))</f>
        <v/>
      </c>
      <c r="H21" s="106" t="str">
        <f>IF($D21=0,"",IF(VLOOKUP($B21,Critério!$B:$AX,H$3,0)="","",VLOOKUP($B21,Critério!$B:$AX,H$3,0)*$D21))</f>
        <v/>
      </c>
      <c r="I21" s="106" t="str">
        <f>IF($D21=0,"",IF(VLOOKUP($B21,Critério!$B:$AX,I$3,0)="","",VLOOKUP($B21,Critério!$B:$AX,I$3,0)*$D21))</f>
        <v/>
      </c>
      <c r="J21" s="106" t="str">
        <f>IF($D21=0,"",IF(VLOOKUP($B21,Critério!$B:$AX,J$3,0)="","",VLOOKUP($B21,Critério!$B:$AX,J$3,0)*$D21))</f>
        <v/>
      </c>
      <c r="K21" s="106" t="str">
        <f>IF($D21=0,"",IF(VLOOKUP($B21,Critério!$B:$AX,K$3,0)="","",VLOOKUP($B21,Critério!$B:$AX,K$3,0)*$D21))</f>
        <v/>
      </c>
      <c r="L21" s="106" t="str">
        <f>IF($D21=0,"",IF(VLOOKUP($B21,Critério!$B:$AX,L$3,0)="","",VLOOKUP($B21,Critério!$B:$AX,L$3,0)*$D21))</f>
        <v/>
      </c>
      <c r="M21" s="106" t="str">
        <f>IF($D21=0,"",IF(VLOOKUP($B21,Critério!$B:$AX,M$3,0)="","",VLOOKUP($B21,Critério!$B:$AX,M$3,0)*$D21))</f>
        <v/>
      </c>
      <c r="N21" s="106" t="str">
        <f>IF($D21=0,"",IF(VLOOKUP($B21,Critério!$B:$AX,N$3,0)="","",VLOOKUP($B21,Critério!$B:$AX,N$3,0)*$D21))</f>
        <v/>
      </c>
      <c r="O21" s="106" t="str">
        <f>IF($D21=0,"",IF(VLOOKUP($B21,Critério!$B:$AX,O$3,0)="","",VLOOKUP($B21,Critério!$B:$AX,O$3,0)*$D21))</f>
        <v/>
      </c>
      <c r="P21" s="106" t="str">
        <f>IF($D21=0,"",IF(VLOOKUP($B21,Critério!$B:$AX,P$3,0)="","",VLOOKUP($B21,Critério!$B:$AX,P$3,0)*$D21))</f>
        <v/>
      </c>
      <c r="Q21" s="106" t="str">
        <f>IF($D21=0,"",IF(VLOOKUP($B21,Critério!$B:$AX,Q$3,0)="","",VLOOKUP($B21,Critério!$B:$AX,Q$3,0)*$D21))</f>
        <v/>
      </c>
      <c r="R21" s="106" t="str">
        <f>IF($D21=0,"",IF(VLOOKUP($B21,Critério!$B:$AX,R$3,0)="","",VLOOKUP($B21,Critério!$B:$AX,R$3,0)*$D21))</f>
        <v/>
      </c>
      <c r="S21" s="106" t="str">
        <f>IF($D21=0,"",IF(VLOOKUP($B21,Critério!$B:$AX,S$3,0)="","",VLOOKUP($B21,Critério!$B:$AX,S$3,0)*$D21))</f>
        <v/>
      </c>
    </row>
    <row r="22" spans="2:19" s="21" customFormat="1" x14ac:dyDescent="0.2">
      <c r="B22" s="39" t="s">
        <v>71</v>
      </c>
      <c r="C22" s="42" t="str">
        <f>IF(Critério!C24="","",Critério!C24)</f>
        <v/>
      </c>
      <c r="D22" s="41">
        <f>Critério!E24</f>
        <v>0</v>
      </c>
      <c r="E22" s="106" t="str">
        <f>IF($D22=0,"",IF(VLOOKUP($B22,Critério!$B:$AX,E$3,0)="","",VLOOKUP($B22,Critério!$B:$AX,E$3,0)*$D22))</f>
        <v/>
      </c>
      <c r="F22" s="106" t="str">
        <f>IF($D22=0,"",IF(VLOOKUP($B22,Critério!$B:$AX,F$3,0)="","",VLOOKUP($B22,Critério!$B:$AX,F$3,0)*$D22))</f>
        <v/>
      </c>
      <c r="G22" s="106" t="str">
        <f>IF($D22=0,"",IF(VLOOKUP($B22,Critério!$B:$AX,G$3,0)="","",VLOOKUP($B22,Critério!$B:$AX,G$3,0)*$D22))</f>
        <v/>
      </c>
      <c r="H22" s="106" t="str">
        <f>IF($D22=0,"",IF(VLOOKUP($B22,Critério!$B:$AX,H$3,0)="","",VLOOKUP($B22,Critério!$B:$AX,H$3,0)*$D22))</f>
        <v/>
      </c>
      <c r="I22" s="106" t="str">
        <f>IF($D22=0,"",IF(VLOOKUP($B22,Critério!$B:$AX,I$3,0)="","",VLOOKUP($B22,Critério!$B:$AX,I$3,0)*$D22))</f>
        <v/>
      </c>
      <c r="J22" s="106" t="str">
        <f>IF($D22=0,"",IF(VLOOKUP($B22,Critério!$B:$AX,J$3,0)="","",VLOOKUP($B22,Critério!$B:$AX,J$3,0)*$D22))</f>
        <v/>
      </c>
      <c r="K22" s="106" t="str">
        <f>IF($D22=0,"",IF(VLOOKUP($B22,Critério!$B:$AX,K$3,0)="","",VLOOKUP($B22,Critério!$B:$AX,K$3,0)*$D22))</f>
        <v/>
      </c>
      <c r="L22" s="106" t="str">
        <f>IF($D22=0,"",IF(VLOOKUP($B22,Critério!$B:$AX,L$3,0)="","",VLOOKUP($B22,Critério!$B:$AX,L$3,0)*$D22))</f>
        <v/>
      </c>
      <c r="M22" s="106" t="str">
        <f>IF($D22=0,"",IF(VLOOKUP($B22,Critério!$B:$AX,M$3,0)="","",VLOOKUP($B22,Critério!$B:$AX,M$3,0)*$D22))</f>
        <v/>
      </c>
      <c r="N22" s="106" t="str">
        <f>IF($D22=0,"",IF(VLOOKUP($B22,Critério!$B:$AX,N$3,0)="","",VLOOKUP($B22,Critério!$B:$AX,N$3,0)*$D22))</f>
        <v/>
      </c>
      <c r="O22" s="106" t="str">
        <f>IF($D22=0,"",IF(VLOOKUP($B22,Critério!$B:$AX,O$3,0)="","",VLOOKUP($B22,Critério!$B:$AX,O$3,0)*$D22))</f>
        <v/>
      </c>
      <c r="P22" s="106" t="str">
        <f>IF($D22=0,"",IF(VLOOKUP($B22,Critério!$B:$AX,P$3,0)="","",VLOOKUP($B22,Critério!$B:$AX,P$3,0)*$D22))</f>
        <v/>
      </c>
      <c r="Q22" s="106" t="str">
        <f>IF($D22=0,"",IF(VLOOKUP($B22,Critério!$B:$AX,Q$3,0)="","",VLOOKUP($B22,Critério!$B:$AX,Q$3,0)*$D22))</f>
        <v/>
      </c>
      <c r="R22" s="106" t="str">
        <f>IF($D22=0,"",IF(VLOOKUP($B22,Critério!$B:$AX,R$3,0)="","",VLOOKUP($B22,Critério!$B:$AX,R$3,0)*$D22))</f>
        <v/>
      </c>
      <c r="S22" s="106" t="str">
        <f>IF($D22=0,"",IF(VLOOKUP($B22,Critério!$B:$AX,S$3,0)="","",VLOOKUP($B22,Critério!$B:$AX,S$3,0)*$D22))</f>
        <v/>
      </c>
    </row>
    <row r="23" spans="2:19" s="21" customFormat="1" x14ac:dyDescent="0.2">
      <c r="B23" s="49">
        <v>4</v>
      </c>
      <c r="C23" s="50" t="str">
        <f>IF(Critério!C13="","",Critério!C13)</f>
        <v xml:space="preserve">Currículos </v>
      </c>
      <c r="D23" s="51" t="e">
        <f>SUM(D24:D28)</f>
        <v>#REF!</v>
      </c>
      <c r="E23" s="105" t="e">
        <f t="shared" ref="E23:L23" si="7">SUM(E24:E28)</f>
        <v>#REF!</v>
      </c>
      <c r="F23" s="105" t="e">
        <f t="shared" si="7"/>
        <v>#REF!</v>
      </c>
      <c r="G23" s="105" t="e">
        <f t="shared" si="7"/>
        <v>#REF!</v>
      </c>
      <c r="H23" s="105" t="e">
        <f t="shared" si="7"/>
        <v>#REF!</v>
      </c>
      <c r="I23" s="105" t="e">
        <f t="shared" si="7"/>
        <v>#REF!</v>
      </c>
      <c r="J23" s="105" t="e">
        <f t="shared" si="7"/>
        <v>#REF!</v>
      </c>
      <c r="K23" s="105" t="e">
        <f t="shared" si="7"/>
        <v>#REF!</v>
      </c>
      <c r="L23" s="105" t="e">
        <f t="shared" si="7"/>
        <v>#REF!</v>
      </c>
      <c r="M23" s="105" t="e">
        <f t="shared" ref="M23:S23" si="8">SUM(M24:M28)</f>
        <v>#REF!</v>
      </c>
      <c r="N23" s="105" t="e">
        <f t="shared" si="8"/>
        <v>#REF!</v>
      </c>
      <c r="O23" s="105" t="e">
        <f t="shared" si="8"/>
        <v>#REF!</v>
      </c>
      <c r="P23" s="105" t="e">
        <f t="shared" si="8"/>
        <v>#REF!</v>
      </c>
      <c r="Q23" s="105" t="e">
        <f t="shared" si="8"/>
        <v>#REF!</v>
      </c>
      <c r="R23" s="105" t="e">
        <f t="shared" si="8"/>
        <v>#REF!</v>
      </c>
      <c r="S23" s="105" t="e">
        <f t="shared" si="8"/>
        <v>#REF!</v>
      </c>
    </row>
    <row r="24" spans="2:19" s="21" customFormat="1" ht="38.25" x14ac:dyDescent="0.2">
      <c r="B24" s="39" t="s">
        <v>72</v>
      </c>
      <c r="C24" s="42" t="str">
        <f>IF(Critério!C14="","",Critério!C14)</f>
        <v>Coordenador (cv e atestados do profissional de nível superior: engenheiro agrônomo, engenheiro florestal, biólogo e afins) com no mínimo 10 anos de experiência na área</v>
      </c>
      <c r="D24" s="41">
        <f>Critério!E14</f>
        <v>0.1</v>
      </c>
      <c r="E24" s="106" t="str">
        <f>IF($D24=0,"",IF(VLOOKUP($B24,Critério!$B:$AX,E$3,0)="","",VLOOKUP($B24,Critério!$B:$AX,E$3,0)*$D24))</f>
        <v/>
      </c>
      <c r="F24" s="106" t="str">
        <f>IF($D24=0,"",IF(VLOOKUP($B24,Critério!$B:$AX,F$3,0)="","",VLOOKUP($B24,Critério!$B:$AX,F$3,0)*$D24))</f>
        <v/>
      </c>
      <c r="G24" s="106" t="str">
        <f>IF($D24=0,"",IF(VLOOKUP($B24,Critério!$B:$AX,G$3,0)="","",VLOOKUP($B24,Critério!$B:$AX,G$3,0)*$D24))</f>
        <v/>
      </c>
      <c r="H24" s="106" t="str">
        <f>IF($D24=0,"",IF(VLOOKUP($B24,Critério!$B:$AX,H$3,0)="","",VLOOKUP($B24,Critério!$B:$AX,H$3,0)*$D24))</f>
        <v/>
      </c>
      <c r="I24" s="106" t="str">
        <f>IF($D24=0,"",IF(VLOOKUP($B24,Critério!$B:$AX,I$3,0)="","",VLOOKUP($B24,Critério!$B:$AX,I$3,0)*$D24))</f>
        <v/>
      </c>
      <c r="J24" s="106" t="str">
        <f>IF($D24=0,"",IF(VLOOKUP($B24,Critério!$B:$AX,J$3,0)="","",VLOOKUP($B24,Critério!$B:$AX,J$3,0)*$D24))</f>
        <v/>
      </c>
      <c r="K24" s="106" t="str">
        <f>IF($D24=0,"",IF(VLOOKUP($B24,Critério!$B:$AX,K$3,0)="","",VLOOKUP($B24,Critério!$B:$AX,K$3,0)*$D24))</f>
        <v/>
      </c>
      <c r="L24" s="106" t="str">
        <f>IF($D24=0,"",IF(VLOOKUP($B24,Critério!$B:$AX,L$3,0)="","",VLOOKUP($B24,Critério!$B:$AX,L$3,0)*$D24))</f>
        <v/>
      </c>
      <c r="M24" s="106" t="str">
        <f>IF($D24=0,"",IF(VLOOKUP($B24,Critério!$B:$AX,M$3,0)="","",VLOOKUP($B24,Critério!$B:$AX,M$3,0)*$D24))</f>
        <v/>
      </c>
      <c r="N24" s="106" t="str">
        <f>IF($D24=0,"",IF(VLOOKUP($B24,Critério!$B:$AX,N$3,0)="","",VLOOKUP($B24,Critério!$B:$AX,N$3,0)*$D24))</f>
        <v/>
      </c>
      <c r="O24" s="106" t="str">
        <f>IF($D24=0,"",IF(VLOOKUP($B24,Critério!$B:$AX,O$3,0)="","",VLOOKUP($B24,Critério!$B:$AX,O$3,0)*$D24))</f>
        <v/>
      </c>
      <c r="P24" s="106" t="str">
        <f>IF($D24=0,"",IF(VLOOKUP($B24,Critério!$B:$AX,P$3,0)="","",VLOOKUP($B24,Critério!$B:$AX,P$3,0)*$D24))</f>
        <v/>
      </c>
      <c r="Q24" s="106" t="str">
        <f>IF($D24=0,"",IF(VLOOKUP($B24,Critério!$B:$AX,Q$3,0)="","",VLOOKUP($B24,Critério!$B:$AX,Q$3,0)*$D24))</f>
        <v/>
      </c>
      <c r="R24" s="106" t="str">
        <f>IF($D24=0,"",IF(VLOOKUP($B24,Critério!$B:$AX,R$3,0)="","",VLOOKUP($B24,Critério!$B:$AX,R$3,0)*$D24))</f>
        <v/>
      </c>
      <c r="S24" s="106" t="str">
        <f>IF($D24=0,"",IF(VLOOKUP($B24,Critério!$B:$AX,S$3,0)="","",VLOOKUP($B24,Critério!$B:$AX,S$3,0)*$D24))</f>
        <v/>
      </c>
    </row>
    <row r="25" spans="2:19" s="21" customFormat="1" ht="38.25" x14ac:dyDescent="0.2">
      <c r="B25" s="39" t="s">
        <v>73</v>
      </c>
      <c r="C25" s="42" t="str">
        <f>IF(Critério!C15="","",Critério!C15)</f>
        <v>Profissional de nível superior (cv e atestados) com especialização em geoprocessamento e experiência mínima de 5 anos</v>
      </c>
      <c r="D25" s="41">
        <f>Critério!E15</f>
        <v>0.05</v>
      </c>
      <c r="E25" s="106" t="str">
        <f>IF($D25=0,"",IF(VLOOKUP($B25,Critério!$B:$AX,E$3,0)="","",VLOOKUP($B25,Critério!$B:$AX,E$3,0)*$D25))</f>
        <v/>
      </c>
      <c r="F25" s="106" t="str">
        <f>IF($D25=0,"",IF(VLOOKUP($B25,Critério!$B:$AX,F$3,0)="","",VLOOKUP($B25,Critério!$B:$AX,F$3,0)*$D25))</f>
        <v/>
      </c>
      <c r="G25" s="106" t="str">
        <f>IF($D25=0,"",IF(VLOOKUP($B25,Critério!$B:$AX,G$3,0)="","",VLOOKUP($B25,Critério!$B:$AX,G$3,0)*$D25))</f>
        <v/>
      </c>
      <c r="H25" s="106" t="str">
        <f>IF($D25=0,"",IF(VLOOKUP($B25,Critério!$B:$AX,H$3,0)="","",VLOOKUP($B25,Critério!$B:$AX,H$3,0)*$D25))</f>
        <v/>
      </c>
      <c r="I25" s="106" t="str">
        <f>IF($D25=0,"",IF(VLOOKUP($B25,Critério!$B:$AX,I$3,0)="","",VLOOKUP($B25,Critério!$B:$AX,I$3,0)*$D25))</f>
        <v/>
      </c>
      <c r="J25" s="106" t="str">
        <f>IF($D25=0,"",IF(VLOOKUP($B25,Critério!$B:$AX,J$3,0)="","",VLOOKUP($B25,Critério!$B:$AX,J$3,0)*$D25))</f>
        <v/>
      </c>
      <c r="K25" s="106" t="str">
        <f>IF($D25=0,"",IF(VLOOKUP($B25,Critério!$B:$AX,K$3,0)="","",VLOOKUP($B25,Critério!$B:$AX,K$3,0)*$D25))</f>
        <v/>
      </c>
      <c r="L25" s="106" t="str">
        <f>IF($D25=0,"",IF(VLOOKUP($B25,Critério!$B:$AX,L$3,0)="","",VLOOKUP($B25,Critério!$B:$AX,L$3,0)*$D25))</f>
        <v/>
      </c>
      <c r="M25" s="106" t="str">
        <f>IF($D25=0,"",IF(VLOOKUP($B25,Critério!$B:$AX,M$3,0)="","",VLOOKUP($B25,Critério!$B:$AX,M$3,0)*$D25))</f>
        <v/>
      </c>
      <c r="N25" s="106" t="str">
        <f>IF($D25=0,"",IF(VLOOKUP($B25,Critério!$B:$AX,N$3,0)="","",VLOOKUP($B25,Critério!$B:$AX,N$3,0)*$D25))</f>
        <v/>
      </c>
      <c r="O25" s="106" t="str">
        <f>IF($D25=0,"",IF(VLOOKUP($B25,Critério!$B:$AX,O$3,0)="","",VLOOKUP($B25,Critério!$B:$AX,O$3,0)*$D25))</f>
        <v/>
      </c>
      <c r="P25" s="106" t="str">
        <f>IF($D25=0,"",IF(VLOOKUP($B25,Critério!$B:$AX,P$3,0)="","",VLOOKUP($B25,Critério!$B:$AX,P$3,0)*$D25))</f>
        <v/>
      </c>
      <c r="Q25" s="106" t="str">
        <f>IF($D25=0,"",IF(VLOOKUP($B25,Critério!$B:$AX,Q$3,0)="","",VLOOKUP($B25,Critério!$B:$AX,Q$3,0)*$D25))</f>
        <v/>
      </c>
      <c r="R25" s="106" t="str">
        <f>IF($D25=0,"",IF(VLOOKUP($B25,Critério!$B:$AX,R$3,0)="","",VLOOKUP($B25,Critério!$B:$AX,R$3,0)*$D25))</f>
        <v/>
      </c>
      <c r="S25" s="106" t="str">
        <f>IF($D25=0,"",IF(VLOOKUP($B25,Critério!$B:$AX,S$3,0)="","",VLOOKUP($B25,Critério!$B:$AX,S$3,0)*$D25))</f>
        <v/>
      </c>
    </row>
    <row r="26" spans="2:19" s="21" customFormat="1" x14ac:dyDescent="0.2">
      <c r="B26" s="39" t="s">
        <v>74</v>
      </c>
      <c r="C26" s="42" t="e">
        <f>IF(Critério!#REF!="","",Critério!#REF!)</f>
        <v>#REF!</v>
      </c>
      <c r="D26" s="41" t="e">
        <f>Critério!#REF!</f>
        <v>#REF!</v>
      </c>
      <c r="E26" s="106" t="e">
        <f>IF($D26=0,"",IF(VLOOKUP($B26,Critério!$B:$AX,E$3,0)="","",VLOOKUP($B26,Critério!$B:$AX,E$3,0)*$D26))</f>
        <v>#REF!</v>
      </c>
      <c r="F26" s="106" t="e">
        <f>IF($D26=0,"",IF(VLOOKUP($B26,Critério!$B:$AX,F$3,0)="","",VLOOKUP($B26,Critério!$B:$AX,F$3,0)*$D26))</f>
        <v>#REF!</v>
      </c>
      <c r="G26" s="106" t="e">
        <f>IF($D26=0,"",IF(VLOOKUP($B26,Critério!$B:$AX,G$3,0)="","",VLOOKUP($B26,Critério!$B:$AX,G$3,0)*$D26))</f>
        <v>#REF!</v>
      </c>
      <c r="H26" s="106" t="e">
        <f>IF($D26=0,"",IF(VLOOKUP($B26,Critério!$B:$AX,H$3,0)="","",VLOOKUP($B26,Critério!$B:$AX,H$3,0)*$D26))</f>
        <v>#REF!</v>
      </c>
      <c r="I26" s="106" t="e">
        <f>IF($D26=0,"",IF(VLOOKUP($B26,Critério!$B:$AX,I$3,0)="","",VLOOKUP($B26,Critério!$B:$AX,I$3,0)*$D26))</f>
        <v>#REF!</v>
      </c>
      <c r="J26" s="106" t="e">
        <f>IF($D26=0,"",IF(VLOOKUP($B26,Critério!$B:$AX,J$3,0)="","",VLOOKUP($B26,Critério!$B:$AX,J$3,0)*$D26))</f>
        <v>#REF!</v>
      </c>
      <c r="K26" s="106" t="e">
        <f>IF($D26=0,"",IF(VLOOKUP($B26,Critério!$B:$AX,K$3,0)="","",VLOOKUP($B26,Critério!$B:$AX,K$3,0)*$D26))</f>
        <v>#REF!</v>
      </c>
      <c r="L26" s="106" t="e">
        <f>IF($D26=0,"",IF(VLOOKUP($B26,Critério!$B:$AX,L$3,0)="","",VLOOKUP($B26,Critério!$B:$AX,L$3,0)*$D26))</f>
        <v>#REF!</v>
      </c>
      <c r="M26" s="106" t="e">
        <f>IF($D26=0,"",IF(VLOOKUP($B26,Critério!$B:$AX,M$3,0)="","",VLOOKUP($B26,Critério!$B:$AX,M$3,0)*$D26))</f>
        <v>#REF!</v>
      </c>
      <c r="N26" s="106" t="e">
        <f>IF($D26=0,"",IF(VLOOKUP($B26,Critério!$B:$AX,N$3,0)="","",VLOOKUP($B26,Critério!$B:$AX,N$3,0)*$D26))</f>
        <v>#REF!</v>
      </c>
      <c r="O26" s="106" t="e">
        <f>IF($D26=0,"",IF(VLOOKUP($B26,Critério!$B:$AX,O$3,0)="","",VLOOKUP($B26,Critério!$B:$AX,O$3,0)*$D26))</f>
        <v>#REF!</v>
      </c>
      <c r="P26" s="106" t="e">
        <f>IF($D26=0,"",IF(VLOOKUP($B26,Critério!$B:$AX,P$3,0)="","",VLOOKUP($B26,Critério!$B:$AX,P$3,0)*$D26))</f>
        <v>#REF!</v>
      </c>
      <c r="Q26" s="106" t="e">
        <f>IF($D26=0,"",IF(VLOOKUP($B26,Critério!$B:$AX,Q$3,0)="","",VLOOKUP($B26,Critério!$B:$AX,Q$3,0)*$D26))</f>
        <v>#REF!</v>
      </c>
      <c r="R26" s="106" t="e">
        <f>IF($D26=0,"",IF(VLOOKUP($B26,Critério!$B:$AX,R$3,0)="","",VLOOKUP($B26,Critério!$B:$AX,R$3,0)*$D26))</f>
        <v>#REF!</v>
      </c>
      <c r="S26" s="106" t="e">
        <f>IF($D26=0,"",IF(VLOOKUP($B26,Critério!$B:$AX,S$3,0)="","",VLOOKUP($B26,Critério!$B:$AX,S$3,0)*$D26))</f>
        <v>#REF!</v>
      </c>
    </row>
    <row r="27" spans="2:19" s="21" customFormat="1" x14ac:dyDescent="0.2">
      <c r="B27" s="39" t="s">
        <v>75</v>
      </c>
      <c r="C27" s="42" t="str">
        <f>IF(Critério!C29="","",Critério!C29)</f>
        <v/>
      </c>
      <c r="D27" s="41">
        <f>Critério!E29</f>
        <v>0</v>
      </c>
      <c r="E27" s="106" t="str">
        <f>IF($D27=0,"",IF(VLOOKUP($B27,Critério!$B:$AX,E$3,0)="","",VLOOKUP($B27,Critério!$B:$AX,E$3,0)*$D27))</f>
        <v/>
      </c>
      <c r="F27" s="106" t="str">
        <f>IF($D27=0,"",IF(VLOOKUP($B27,Critério!$B:$AX,F$3,0)="","",VLOOKUP($B27,Critério!$B:$AX,F$3,0)*$D27))</f>
        <v/>
      </c>
      <c r="G27" s="106" t="str">
        <f>IF($D27=0,"",IF(VLOOKUP($B27,Critério!$B:$AX,G$3,0)="","",VLOOKUP($B27,Critério!$B:$AX,G$3,0)*$D27))</f>
        <v/>
      </c>
      <c r="H27" s="106" t="str">
        <f>IF($D27=0,"",IF(VLOOKUP($B27,Critério!$B:$AX,H$3,0)="","",VLOOKUP($B27,Critério!$B:$AX,H$3,0)*$D27))</f>
        <v/>
      </c>
      <c r="I27" s="106" t="str">
        <f>IF($D27=0,"",IF(VLOOKUP($B27,Critério!$B:$AX,I$3,0)="","",VLOOKUP($B27,Critério!$B:$AX,I$3,0)*$D27))</f>
        <v/>
      </c>
      <c r="J27" s="106" t="str">
        <f>IF($D27=0,"",IF(VLOOKUP($B27,Critério!$B:$AX,J$3,0)="","",VLOOKUP($B27,Critério!$B:$AX,J$3,0)*$D27))</f>
        <v/>
      </c>
      <c r="K27" s="106" t="str">
        <f>IF($D27=0,"",IF(VLOOKUP($B27,Critério!$B:$AX,K$3,0)="","",VLOOKUP($B27,Critério!$B:$AX,K$3,0)*$D27))</f>
        <v/>
      </c>
      <c r="L27" s="106" t="str">
        <f>IF($D27=0,"",IF(VLOOKUP($B27,Critério!$B:$AX,L$3,0)="","",VLOOKUP($B27,Critério!$B:$AX,L$3,0)*$D27))</f>
        <v/>
      </c>
      <c r="M27" s="106" t="str">
        <f>IF($D27=0,"",IF(VLOOKUP($B27,Critério!$B:$AX,M$3,0)="","",VLOOKUP($B27,Critério!$B:$AX,M$3,0)*$D27))</f>
        <v/>
      </c>
      <c r="N27" s="106" t="str">
        <f>IF($D27=0,"",IF(VLOOKUP($B27,Critério!$B:$AX,N$3,0)="","",VLOOKUP($B27,Critério!$B:$AX,N$3,0)*$D27))</f>
        <v/>
      </c>
      <c r="O27" s="106" t="str">
        <f>IF($D27=0,"",IF(VLOOKUP($B27,Critério!$B:$AX,O$3,0)="","",VLOOKUP($B27,Critério!$B:$AX,O$3,0)*$D27))</f>
        <v/>
      </c>
      <c r="P27" s="106" t="str">
        <f>IF($D27=0,"",IF(VLOOKUP($B27,Critério!$B:$AX,P$3,0)="","",VLOOKUP($B27,Critério!$B:$AX,P$3,0)*$D27))</f>
        <v/>
      </c>
      <c r="Q27" s="106" t="str">
        <f>IF($D27=0,"",IF(VLOOKUP($B27,Critério!$B:$AX,Q$3,0)="","",VLOOKUP($B27,Critério!$B:$AX,Q$3,0)*$D27))</f>
        <v/>
      </c>
      <c r="R27" s="106" t="str">
        <f>IF($D27=0,"",IF(VLOOKUP($B27,Critério!$B:$AX,R$3,0)="","",VLOOKUP($B27,Critério!$B:$AX,R$3,0)*$D27))</f>
        <v/>
      </c>
      <c r="S27" s="106" t="str">
        <f>IF($D27=0,"",IF(VLOOKUP($B27,Critério!$B:$AX,S$3,0)="","",VLOOKUP($B27,Critério!$B:$AX,S$3,0)*$D27))</f>
        <v/>
      </c>
    </row>
    <row r="28" spans="2:19" s="21" customFormat="1" x14ac:dyDescent="0.2">
      <c r="B28" s="39" t="s">
        <v>76</v>
      </c>
      <c r="C28" s="42" t="str">
        <f>IF(Critério!C30="","",Critério!C30)</f>
        <v/>
      </c>
      <c r="D28" s="41">
        <f>Critério!E30</f>
        <v>0</v>
      </c>
      <c r="E28" s="106" t="str">
        <f>IF($D28=0,"",IF(VLOOKUP($B28,Critério!$B:$AX,E$3,0)="","",VLOOKUP($B28,Critério!$B:$AX,E$3,0)*$D28))</f>
        <v/>
      </c>
      <c r="F28" s="106" t="str">
        <f>IF($D28=0,"",IF(VLOOKUP($B28,Critério!$B:$AX,F$3,0)="","",VLOOKUP($B28,Critério!$B:$AX,F$3,0)*$D28))</f>
        <v/>
      </c>
      <c r="G28" s="106" t="str">
        <f>IF($D28=0,"",IF(VLOOKUP($B28,Critério!$B:$AX,G$3,0)="","",VLOOKUP($B28,Critério!$B:$AX,G$3,0)*$D28))</f>
        <v/>
      </c>
      <c r="H28" s="106" t="str">
        <f>IF($D28=0,"",IF(VLOOKUP($B28,Critério!$B:$AX,H$3,0)="","",VLOOKUP($B28,Critério!$B:$AX,H$3,0)*$D28))</f>
        <v/>
      </c>
      <c r="I28" s="106" t="str">
        <f>IF($D28=0,"",IF(VLOOKUP($B28,Critério!$B:$AX,I$3,0)="","",VLOOKUP($B28,Critério!$B:$AX,I$3,0)*$D28))</f>
        <v/>
      </c>
      <c r="J28" s="106" t="str">
        <f>IF($D28=0,"",IF(VLOOKUP($B28,Critério!$B:$AX,J$3,0)="","",VLOOKUP($B28,Critério!$B:$AX,J$3,0)*$D28))</f>
        <v/>
      </c>
      <c r="K28" s="106" t="str">
        <f>IF($D28=0,"",IF(VLOOKUP($B28,Critério!$B:$AX,K$3,0)="","",VLOOKUP($B28,Critério!$B:$AX,K$3,0)*$D28))</f>
        <v/>
      </c>
      <c r="L28" s="106" t="str">
        <f>IF($D28=0,"",IF(VLOOKUP($B28,Critério!$B:$AX,L$3,0)="","",VLOOKUP($B28,Critério!$B:$AX,L$3,0)*$D28))</f>
        <v/>
      </c>
      <c r="M28" s="106" t="str">
        <f>IF($D28=0,"",IF(VLOOKUP($B28,Critério!$B:$AX,M$3,0)="","",VLOOKUP($B28,Critério!$B:$AX,M$3,0)*$D28))</f>
        <v/>
      </c>
      <c r="N28" s="106" t="str">
        <f>IF($D28=0,"",IF(VLOOKUP($B28,Critério!$B:$AX,N$3,0)="","",VLOOKUP($B28,Critério!$B:$AX,N$3,0)*$D28))</f>
        <v/>
      </c>
      <c r="O28" s="106" t="str">
        <f>IF($D28=0,"",IF(VLOOKUP($B28,Critério!$B:$AX,O$3,0)="","",VLOOKUP($B28,Critério!$B:$AX,O$3,0)*$D28))</f>
        <v/>
      </c>
      <c r="P28" s="106" t="str">
        <f>IF($D28=0,"",IF(VLOOKUP($B28,Critério!$B:$AX,P$3,0)="","",VLOOKUP($B28,Critério!$B:$AX,P$3,0)*$D28))</f>
        <v/>
      </c>
      <c r="Q28" s="106" t="str">
        <f>IF($D28=0,"",IF(VLOOKUP($B28,Critério!$B:$AX,Q$3,0)="","",VLOOKUP($B28,Critério!$B:$AX,Q$3,0)*$D28))</f>
        <v/>
      </c>
      <c r="R28" s="106" t="str">
        <f>IF($D28=0,"",IF(VLOOKUP($B28,Critério!$B:$AX,R$3,0)="","",VLOOKUP($B28,Critério!$B:$AX,R$3,0)*$D28))</f>
        <v/>
      </c>
      <c r="S28" s="106" t="str">
        <f>IF($D28=0,"",IF(VLOOKUP($B28,Critério!$B:$AX,S$3,0)="","",VLOOKUP($B28,Critério!$B:$AX,S$3,0)*$D28))</f>
        <v/>
      </c>
    </row>
    <row r="29" spans="2:19" s="21" customFormat="1" x14ac:dyDescent="0.2">
      <c r="B29" s="49">
        <v>5</v>
      </c>
      <c r="C29" s="50" t="str">
        <f>IF(Critério!C17="","",Critério!C17)</f>
        <v>Experiência em projetos e obras similares</v>
      </c>
      <c r="D29" s="51">
        <f>SUM(D30:D34)</f>
        <v>0.5</v>
      </c>
      <c r="E29" s="105" t="e">
        <f t="shared" ref="E29:L29" si="9">SUM(E30:E34)</f>
        <v>#N/A</v>
      </c>
      <c r="F29" s="105" t="e">
        <f t="shared" si="9"/>
        <v>#N/A</v>
      </c>
      <c r="G29" s="105" t="e">
        <f t="shared" si="9"/>
        <v>#N/A</v>
      </c>
      <c r="H29" s="105" t="e">
        <f t="shared" si="9"/>
        <v>#N/A</v>
      </c>
      <c r="I29" s="105" t="e">
        <f t="shared" si="9"/>
        <v>#N/A</v>
      </c>
      <c r="J29" s="105" t="e">
        <f t="shared" si="9"/>
        <v>#N/A</v>
      </c>
      <c r="K29" s="105" t="e">
        <f t="shared" si="9"/>
        <v>#N/A</v>
      </c>
      <c r="L29" s="105" t="e">
        <f t="shared" si="9"/>
        <v>#N/A</v>
      </c>
      <c r="M29" s="105" t="e">
        <f t="shared" ref="M29:S29" si="10">SUM(M30:M34)</f>
        <v>#N/A</v>
      </c>
      <c r="N29" s="105" t="e">
        <f t="shared" si="10"/>
        <v>#N/A</v>
      </c>
      <c r="O29" s="105" t="e">
        <f t="shared" si="10"/>
        <v>#N/A</v>
      </c>
      <c r="P29" s="105" t="e">
        <f t="shared" si="10"/>
        <v>#N/A</v>
      </c>
      <c r="Q29" s="105" t="e">
        <f t="shared" si="10"/>
        <v>#N/A</v>
      </c>
      <c r="R29" s="105" t="e">
        <f t="shared" si="10"/>
        <v>#N/A</v>
      </c>
      <c r="S29" s="105" t="e">
        <f t="shared" si="10"/>
        <v>#N/A</v>
      </c>
    </row>
    <row r="30" spans="2:19" s="21" customFormat="1" ht="38.25" x14ac:dyDescent="0.2">
      <c r="B30" s="39" t="s">
        <v>77</v>
      </c>
      <c r="C30" s="42" t="str">
        <f>IF(Critério!C18="","",Critério!C18)</f>
        <v>Elaboração de projetos de restauração florestal (hectares), exigência mínima (soma de contratos) de 20% do total a ser contratado</v>
      </c>
      <c r="D30" s="41">
        <f>Critério!E18</f>
        <v>0.1</v>
      </c>
      <c r="E30" s="106" t="e">
        <f>IF($D30=0,"",IF(VLOOKUP($B30,Critério!$B:$AX,E$3,0)="","",VLOOKUP($B30,Critério!$B:$AX,E$3,0)*$D30))</f>
        <v>#N/A</v>
      </c>
      <c r="F30" s="106" t="e">
        <f>IF($D30=0,"",IF(VLOOKUP($B30,Critério!$B:$AX,F$3,0)="","",VLOOKUP($B30,Critério!$B:$AX,F$3,0)*$D30))</f>
        <v>#N/A</v>
      </c>
      <c r="G30" s="106" t="e">
        <f>IF($D30=0,"",IF(VLOOKUP($B30,Critério!$B:$AX,G$3,0)="","",VLOOKUP($B30,Critério!$B:$AX,G$3,0)*$D30))</f>
        <v>#N/A</v>
      </c>
      <c r="H30" s="106" t="e">
        <f>IF($D30=0,"",IF(VLOOKUP($B30,Critério!$B:$AX,H$3,0)="","",VLOOKUP($B30,Critério!$B:$AX,H$3,0)*$D30))</f>
        <v>#N/A</v>
      </c>
      <c r="I30" s="106" t="e">
        <f>IF($D30=0,"",IF(VLOOKUP($B30,Critério!$B:$AX,I$3,0)="","",VLOOKUP($B30,Critério!$B:$AX,I$3,0)*$D30))</f>
        <v>#N/A</v>
      </c>
      <c r="J30" s="106" t="e">
        <f>IF($D30=0,"",IF(VLOOKUP($B30,Critério!$B:$AX,J$3,0)="","",VLOOKUP($B30,Critério!$B:$AX,J$3,0)*$D30))</f>
        <v>#N/A</v>
      </c>
      <c r="K30" s="106" t="e">
        <f>IF($D30=0,"",IF(VLOOKUP($B30,Critério!$B:$AX,K$3,0)="","",VLOOKUP($B30,Critério!$B:$AX,K$3,0)*$D30))</f>
        <v>#N/A</v>
      </c>
      <c r="L30" s="106" t="e">
        <f>IF($D30=0,"",IF(VLOOKUP($B30,Critério!$B:$AX,L$3,0)="","",VLOOKUP($B30,Critério!$B:$AX,L$3,0)*$D30))</f>
        <v>#N/A</v>
      </c>
      <c r="M30" s="106" t="e">
        <f>IF($D30=0,"",IF(VLOOKUP($B30,Critério!$B:$AX,M$3,0)="","",VLOOKUP($B30,Critério!$B:$AX,M$3,0)*$D30))</f>
        <v>#N/A</v>
      </c>
      <c r="N30" s="106" t="e">
        <f>IF($D30=0,"",IF(VLOOKUP($B30,Critério!$B:$AX,N$3,0)="","",VLOOKUP($B30,Critério!$B:$AX,N$3,0)*$D30))</f>
        <v>#N/A</v>
      </c>
      <c r="O30" s="106" t="e">
        <f>IF($D30=0,"",IF(VLOOKUP($B30,Critério!$B:$AX,O$3,0)="","",VLOOKUP($B30,Critério!$B:$AX,O$3,0)*$D30))</f>
        <v>#N/A</v>
      </c>
      <c r="P30" s="106" t="e">
        <f>IF($D30=0,"",IF(VLOOKUP($B30,Critério!$B:$AX,P$3,0)="","",VLOOKUP($B30,Critério!$B:$AX,P$3,0)*$D30))</f>
        <v>#N/A</v>
      </c>
      <c r="Q30" s="106" t="e">
        <f>IF($D30=0,"",IF(VLOOKUP($B30,Critério!$B:$AX,Q$3,0)="","",VLOOKUP($B30,Critério!$B:$AX,Q$3,0)*$D30))</f>
        <v>#N/A</v>
      </c>
      <c r="R30" s="106" t="e">
        <f>IF($D30=0,"",IF(VLOOKUP($B30,Critério!$B:$AX,R$3,0)="","",VLOOKUP($B30,Critério!$B:$AX,R$3,0)*$D30))</f>
        <v>#N/A</v>
      </c>
      <c r="S30" s="106" t="e">
        <f>IF($D30=0,"",IF(VLOOKUP($B30,Critério!$B:$AX,S$3,0)="","",VLOOKUP($B30,Critério!$B:$AX,S$3,0)*$D30))</f>
        <v>#N/A</v>
      </c>
    </row>
    <row r="31" spans="2:19" s="21" customFormat="1" ht="38.25" x14ac:dyDescent="0.2">
      <c r="B31" s="39" t="s">
        <v>78</v>
      </c>
      <c r="C31" s="42" t="str">
        <f>IF(Critério!C19="","",Critério!C19)</f>
        <v>Práticas de implantação de restauração florestal (hectares), exigência mínima (soma de contratos) de 20% do total a ser contratado</v>
      </c>
      <c r="D31" s="41">
        <f>Critério!E19</f>
        <v>0.2</v>
      </c>
      <c r="E31" s="106" t="e">
        <f>IF($D31=0,"",IF(VLOOKUP($B31,Critério!$B:$AX,E$3,0)="","",VLOOKUP($B31,Critério!$B:$AX,E$3,0)*$D31))</f>
        <v>#N/A</v>
      </c>
      <c r="F31" s="106" t="e">
        <f>IF($D31=0,"",IF(VLOOKUP($B31,Critério!$B:$AX,F$3,0)="","",VLOOKUP($B31,Critério!$B:$AX,F$3,0)*$D31))</f>
        <v>#N/A</v>
      </c>
      <c r="G31" s="106" t="e">
        <f>IF($D31=0,"",IF(VLOOKUP($B31,Critério!$B:$AX,G$3,0)="","",VLOOKUP($B31,Critério!$B:$AX,G$3,0)*$D31))</f>
        <v>#N/A</v>
      </c>
      <c r="H31" s="106" t="e">
        <f>IF($D31=0,"",IF(VLOOKUP($B31,Critério!$B:$AX,H$3,0)="","",VLOOKUP($B31,Critério!$B:$AX,H$3,0)*$D31))</f>
        <v>#N/A</v>
      </c>
      <c r="I31" s="106" t="e">
        <f>IF($D31=0,"",IF(VLOOKUP($B31,Critério!$B:$AX,I$3,0)="","",VLOOKUP($B31,Critério!$B:$AX,I$3,0)*$D31))</f>
        <v>#N/A</v>
      </c>
      <c r="J31" s="106" t="e">
        <f>IF($D31=0,"",IF(VLOOKUP($B31,Critério!$B:$AX,J$3,0)="","",VLOOKUP($B31,Critério!$B:$AX,J$3,0)*$D31))</f>
        <v>#N/A</v>
      </c>
      <c r="K31" s="106" t="e">
        <f>IF($D31=0,"",IF(VLOOKUP($B31,Critério!$B:$AX,K$3,0)="","",VLOOKUP($B31,Critério!$B:$AX,K$3,0)*$D31))</f>
        <v>#N/A</v>
      </c>
      <c r="L31" s="106" t="e">
        <f>IF($D31=0,"",IF(VLOOKUP($B31,Critério!$B:$AX,L$3,0)="","",VLOOKUP($B31,Critério!$B:$AX,L$3,0)*$D31))</f>
        <v>#N/A</v>
      </c>
      <c r="M31" s="106" t="e">
        <f>IF($D31=0,"",IF(VLOOKUP($B31,Critério!$B:$AX,M$3,0)="","",VLOOKUP($B31,Critério!$B:$AX,M$3,0)*$D31))</f>
        <v>#N/A</v>
      </c>
      <c r="N31" s="106" t="e">
        <f>IF($D31=0,"",IF(VLOOKUP($B31,Critério!$B:$AX,N$3,0)="","",VLOOKUP($B31,Critério!$B:$AX,N$3,0)*$D31))</f>
        <v>#N/A</v>
      </c>
      <c r="O31" s="106" t="e">
        <f>IF($D31=0,"",IF(VLOOKUP($B31,Critério!$B:$AX,O$3,0)="","",VLOOKUP($B31,Critério!$B:$AX,O$3,0)*$D31))</f>
        <v>#N/A</v>
      </c>
      <c r="P31" s="106" t="e">
        <f>IF($D31=0,"",IF(VLOOKUP($B31,Critério!$B:$AX,P$3,0)="","",VLOOKUP($B31,Critério!$B:$AX,P$3,0)*$D31))</f>
        <v>#N/A</v>
      </c>
      <c r="Q31" s="106" t="e">
        <f>IF($D31=0,"",IF(VLOOKUP($B31,Critério!$B:$AX,Q$3,0)="","",VLOOKUP($B31,Critério!$B:$AX,Q$3,0)*$D31))</f>
        <v>#N/A</v>
      </c>
      <c r="R31" s="106" t="e">
        <f>IF($D31=0,"",IF(VLOOKUP($B31,Critério!$B:$AX,R$3,0)="","",VLOOKUP($B31,Critério!$B:$AX,R$3,0)*$D31))</f>
        <v>#N/A</v>
      </c>
      <c r="S31" s="106" t="e">
        <f>IF($D31=0,"",IF(VLOOKUP($B31,Critério!$B:$AX,S$3,0)="","",VLOOKUP($B31,Critério!$B:$AX,S$3,0)*$D31))</f>
        <v>#N/A</v>
      </c>
    </row>
    <row r="32" spans="2:19" s="21" customFormat="1" ht="38.25" x14ac:dyDescent="0.2">
      <c r="B32" s="39" t="s">
        <v>79</v>
      </c>
      <c r="C32" s="42" t="str">
        <f>IF(Critério!C20="","",Critério!C20)</f>
        <v>Práticas de manutenção de restauração florestal (hectares), exigência mínima (soma de contratos) de 20% do total a ser contratado e período mínimo de 2 anos</v>
      </c>
      <c r="D32" s="41">
        <f>Critério!E20</f>
        <v>0.2</v>
      </c>
      <c r="E32" s="106" t="e">
        <f>IF($D32=0,"",IF(VLOOKUP($B32,Critério!$B:$AX,E$3,0)="","",VLOOKUP($B32,Critério!$B:$AX,E$3,0)*$D32))</f>
        <v>#N/A</v>
      </c>
      <c r="F32" s="106" t="e">
        <f>IF($D32=0,"",IF(VLOOKUP($B32,Critério!$B:$AX,F$3,0)="","",VLOOKUP($B32,Critério!$B:$AX,F$3,0)*$D32))</f>
        <v>#N/A</v>
      </c>
      <c r="G32" s="106" t="e">
        <f>IF($D32=0,"",IF(VLOOKUP($B32,Critério!$B:$AX,G$3,0)="","",VLOOKUP($B32,Critério!$B:$AX,G$3,0)*$D32))</f>
        <v>#N/A</v>
      </c>
      <c r="H32" s="106" t="e">
        <f>IF($D32=0,"",IF(VLOOKUP($B32,Critério!$B:$AX,H$3,0)="","",VLOOKUP($B32,Critério!$B:$AX,H$3,0)*$D32))</f>
        <v>#N/A</v>
      </c>
      <c r="I32" s="106" t="e">
        <f>IF($D32=0,"",IF(VLOOKUP($B32,Critério!$B:$AX,I$3,0)="","",VLOOKUP($B32,Critério!$B:$AX,I$3,0)*$D32))</f>
        <v>#N/A</v>
      </c>
      <c r="J32" s="106" t="e">
        <f>IF($D32=0,"",IF(VLOOKUP($B32,Critério!$B:$AX,J$3,0)="","",VLOOKUP($B32,Critério!$B:$AX,J$3,0)*$D32))</f>
        <v>#N/A</v>
      </c>
      <c r="K32" s="106" t="e">
        <f>IF($D32=0,"",IF(VLOOKUP($B32,Critério!$B:$AX,K$3,0)="","",VLOOKUP($B32,Critério!$B:$AX,K$3,0)*$D32))</f>
        <v>#N/A</v>
      </c>
      <c r="L32" s="106" t="e">
        <f>IF($D32=0,"",IF(VLOOKUP($B32,Critério!$B:$AX,L$3,0)="","",VLOOKUP($B32,Critério!$B:$AX,L$3,0)*$D32))</f>
        <v>#N/A</v>
      </c>
      <c r="M32" s="106" t="e">
        <f>IF($D32=0,"",IF(VLOOKUP($B32,Critério!$B:$AX,M$3,0)="","",VLOOKUP($B32,Critério!$B:$AX,M$3,0)*$D32))</f>
        <v>#N/A</v>
      </c>
      <c r="N32" s="106" t="e">
        <f>IF($D32=0,"",IF(VLOOKUP($B32,Critério!$B:$AX,N$3,0)="","",VLOOKUP($B32,Critério!$B:$AX,N$3,0)*$D32))</f>
        <v>#N/A</v>
      </c>
      <c r="O32" s="106" t="e">
        <f>IF($D32=0,"",IF(VLOOKUP($B32,Critério!$B:$AX,O$3,0)="","",VLOOKUP($B32,Critério!$B:$AX,O$3,0)*$D32))</f>
        <v>#N/A</v>
      </c>
      <c r="P32" s="106" t="e">
        <f>IF($D32=0,"",IF(VLOOKUP($B32,Critério!$B:$AX,P$3,0)="","",VLOOKUP($B32,Critério!$B:$AX,P$3,0)*$D32))</f>
        <v>#N/A</v>
      </c>
      <c r="Q32" s="106" t="e">
        <f>IF($D32=0,"",IF(VLOOKUP($B32,Critério!$B:$AX,Q$3,0)="","",VLOOKUP($B32,Critério!$B:$AX,Q$3,0)*$D32))</f>
        <v>#N/A</v>
      </c>
      <c r="R32" s="106" t="e">
        <f>IF($D32=0,"",IF(VLOOKUP($B32,Critério!$B:$AX,R$3,0)="","",VLOOKUP($B32,Critério!$B:$AX,R$3,0)*$D32))</f>
        <v>#N/A</v>
      </c>
      <c r="S32" s="106" t="e">
        <f>IF($D32=0,"",IF(VLOOKUP($B32,Critério!$B:$AX,S$3,0)="","",VLOOKUP($B32,Critério!$B:$AX,S$3,0)*$D32))</f>
        <v>#N/A</v>
      </c>
    </row>
    <row r="33" spans="2:19" s="21" customFormat="1" x14ac:dyDescent="0.2">
      <c r="B33" s="39" t="s">
        <v>80</v>
      </c>
      <c r="C33" s="42" t="str">
        <f>IF(Critério!C35="","",Critério!C35)</f>
        <v/>
      </c>
      <c r="D33" s="41">
        <f>Critério!E35</f>
        <v>0</v>
      </c>
      <c r="E33" s="106" t="str">
        <f>IF($D33=0,"",IF(VLOOKUP($B33,Critério!$B:$AX,E$3,0)="","",VLOOKUP($B33,Critério!$B:$AX,E$3,0)*$D33))</f>
        <v/>
      </c>
      <c r="F33" s="106" t="str">
        <f>IF($D33=0,"",IF(VLOOKUP($B33,Critério!$B:$AX,F$3,0)="","",VLOOKUP($B33,Critério!$B:$AX,F$3,0)*$D33))</f>
        <v/>
      </c>
      <c r="G33" s="106" t="str">
        <f>IF($D33=0,"",IF(VLOOKUP($B33,Critério!$B:$AX,G$3,0)="","",VLOOKUP($B33,Critério!$B:$AX,G$3,0)*$D33))</f>
        <v/>
      </c>
      <c r="H33" s="106" t="str">
        <f>IF($D33=0,"",IF(VLOOKUP($B33,Critério!$B:$AX,H$3,0)="","",VLOOKUP($B33,Critério!$B:$AX,H$3,0)*$D33))</f>
        <v/>
      </c>
      <c r="I33" s="106" t="str">
        <f>IF($D33=0,"",IF(VLOOKUP($B33,Critério!$B:$AX,I$3,0)="","",VLOOKUP($B33,Critério!$B:$AX,I$3,0)*$D33))</f>
        <v/>
      </c>
      <c r="J33" s="106" t="str">
        <f>IF($D33=0,"",IF(VLOOKUP($B33,Critério!$B:$AX,J$3,0)="","",VLOOKUP($B33,Critério!$B:$AX,J$3,0)*$D33))</f>
        <v/>
      </c>
      <c r="K33" s="106" t="str">
        <f>IF($D33=0,"",IF(VLOOKUP($B33,Critério!$B:$AX,K$3,0)="","",VLOOKUP($B33,Critério!$B:$AX,K$3,0)*$D33))</f>
        <v/>
      </c>
      <c r="L33" s="106" t="str">
        <f>IF($D33=0,"",IF(VLOOKUP($B33,Critério!$B:$AX,L$3,0)="","",VLOOKUP($B33,Critério!$B:$AX,L$3,0)*$D33))</f>
        <v/>
      </c>
      <c r="M33" s="106" t="str">
        <f>IF($D33=0,"",IF(VLOOKUP($B33,Critério!$B:$AX,M$3,0)="","",VLOOKUP($B33,Critério!$B:$AX,M$3,0)*$D33))</f>
        <v/>
      </c>
      <c r="N33" s="106" t="str">
        <f>IF($D33=0,"",IF(VLOOKUP($B33,Critério!$B:$AX,N$3,0)="","",VLOOKUP($B33,Critério!$B:$AX,N$3,0)*$D33))</f>
        <v/>
      </c>
      <c r="O33" s="106" t="str">
        <f>IF($D33=0,"",IF(VLOOKUP($B33,Critério!$B:$AX,O$3,0)="","",VLOOKUP($B33,Critério!$B:$AX,O$3,0)*$D33))</f>
        <v/>
      </c>
      <c r="P33" s="106" t="str">
        <f>IF($D33=0,"",IF(VLOOKUP($B33,Critério!$B:$AX,P$3,0)="","",VLOOKUP($B33,Critério!$B:$AX,P$3,0)*$D33))</f>
        <v/>
      </c>
      <c r="Q33" s="106" t="str">
        <f>IF($D33=0,"",IF(VLOOKUP($B33,Critério!$B:$AX,Q$3,0)="","",VLOOKUP($B33,Critério!$B:$AX,Q$3,0)*$D33))</f>
        <v/>
      </c>
      <c r="R33" s="106" t="str">
        <f>IF($D33=0,"",IF(VLOOKUP($B33,Critério!$B:$AX,R$3,0)="","",VLOOKUP($B33,Critério!$B:$AX,R$3,0)*$D33))</f>
        <v/>
      </c>
      <c r="S33" s="106" t="str">
        <f>IF($D33=0,"",IF(VLOOKUP($B33,Critério!$B:$AX,S$3,0)="","",VLOOKUP($B33,Critério!$B:$AX,S$3,0)*$D33))</f>
        <v/>
      </c>
    </row>
    <row r="34" spans="2:19" s="21" customFormat="1" x14ac:dyDescent="0.2">
      <c r="B34" s="39" t="s">
        <v>81</v>
      </c>
      <c r="C34" s="42" t="str">
        <f>IF(Critério!C36="","",Critério!C36)</f>
        <v/>
      </c>
      <c r="D34" s="41">
        <f>Critério!E36</f>
        <v>0</v>
      </c>
      <c r="E34" s="106" t="str">
        <f>IF($D34=0,"",IF(VLOOKUP($B34,Critério!$B:$AX,E$3,0)="","",VLOOKUP($B34,Critério!$B:$AX,E$3,0)*$D34))</f>
        <v/>
      </c>
      <c r="F34" s="106" t="str">
        <f>IF($D34=0,"",IF(VLOOKUP($B34,Critério!$B:$AX,F$3,0)="","",VLOOKUP($B34,Critério!$B:$AX,F$3,0)*$D34))</f>
        <v/>
      </c>
      <c r="G34" s="106" t="str">
        <f>IF($D34=0,"",IF(VLOOKUP($B34,Critério!$B:$AX,G$3,0)="","",VLOOKUP($B34,Critério!$B:$AX,G$3,0)*$D34))</f>
        <v/>
      </c>
      <c r="H34" s="106" t="str">
        <f>IF($D34=0,"",IF(VLOOKUP($B34,Critério!$B:$AX,H$3,0)="","",VLOOKUP($B34,Critério!$B:$AX,H$3,0)*$D34))</f>
        <v/>
      </c>
      <c r="I34" s="106" t="str">
        <f>IF($D34=0,"",IF(VLOOKUP($B34,Critério!$B:$AX,I$3,0)="","",VLOOKUP($B34,Critério!$B:$AX,I$3,0)*$D34))</f>
        <v/>
      </c>
      <c r="J34" s="106" t="str">
        <f>IF($D34=0,"",IF(VLOOKUP($B34,Critério!$B:$AX,J$3,0)="","",VLOOKUP($B34,Critério!$B:$AX,J$3,0)*$D34))</f>
        <v/>
      </c>
      <c r="K34" s="106" t="str">
        <f>IF($D34=0,"",IF(VLOOKUP($B34,Critério!$B:$AX,K$3,0)="","",VLOOKUP($B34,Critério!$B:$AX,K$3,0)*$D34))</f>
        <v/>
      </c>
      <c r="L34" s="106" t="str">
        <f>IF($D34=0,"",IF(VLOOKUP($B34,Critério!$B:$AX,L$3,0)="","",VLOOKUP($B34,Critério!$B:$AX,L$3,0)*$D34))</f>
        <v/>
      </c>
      <c r="M34" s="106" t="str">
        <f>IF($D34=0,"",IF(VLOOKUP($B34,Critério!$B:$AX,M$3,0)="","",VLOOKUP($B34,Critério!$B:$AX,M$3,0)*$D34))</f>
        <v/>
      </c>
      <c r="N34" s="106" t="str">
        <f>IF($D34=0,"",IF(VLOOKUP($B34,Critério!$B:$AX,N$3,0)="","",VLOOKUP($B34,Critério!$B:$AX,N$3,0)*$D34))</f>
        <v/>
      </c>
      <c r="O34" s="106" t="str">
        <f>IF($D34=0,"",IF(VLOOKUP($B34,Critério!$B:$AX,O$3,0)="","",VLOOKUP($B34,Critério!$B:$AX,O$3,0)*$D34))</f>
        <v/>
      </c>
      <c r="P34" s="106" t="str">
        <f>IF($D34=0,"",IF(VLOOKUP($B34,Critério!$B:$AX,P$3,0)="","",VLOOKUP($B34,Critério!$B:$AX,P$3,0)*$D34))</f>
        <v/>
      </c>
      <c r="Q34" s="106" t="str">
        <f>IF($D34=0,"",IF(VLOOKUP($B34,Critério!$B:$AX,Q$3,0)="","",VLOOKUP($B34,Critério!$B:$AX,Q$3,0)*$D34))</f>
        <v/>
      </c>
      <c r="R34" s="106" t="str">
        <f>IF($D34=0,"",IF(VLOOKUP($B34,Critério!$B:$AX,R$3,0)="","",VLOOKUP($B34,Critério!$B:$AX,R$3,0)*$D34))</f>
        <v/>
      </c>
      <c r="S34" s="106" t="str">
        <f>IF($D34=0,"",IF(VLOOKUP($B34,Critério!$B:$AX,S$3,0)="","",VLOOKUP($B34,Critério!$B:$AX,S$3,0)*$D34))</f>
        <v/>
      </c>
    </row>
    <row r="35" spans="2:19" s="21" customFormat="1" x14ac:dyDescent="0.2">
      <c r="B35" s="49">
        <v>6</v>
      </c>
      <c r="C35" s="50" t="str">
        <f>IF(Critério!C37="","",Critério!C37)</f>
        <v/>
      </c>
      <c r="D35" s="51">
        <f>SUM(D36:D40)</f>
        <v>0</v>
      </c>
      <c r="E35" s="105">
        <f t="shared" ref="E35:L35" si="11">SUM(E36:E40)</f>
        <v>0</v>
      </c>
      <c r="F35" s="105">
        <f t="shared" si="11"/>
        <v>0</v>
      </c>
      <c r="G35" s="105">
        <f t="shared" si="11"/>
        <v>0</v>
      </c>
      <c r="H35" s="105">
        <f t="shared" si="11"/>
        <v>0</v>
      </c>
      <c r="I35" s="105">
        <f t="shared" si="11"/>
        <v>0</v>
      </c>
      <c r="J35" s="105">
        <f t="shared" si="11"/>
        <v>0</v>
      </c>
      <c r="K35" s="105">
        <f t="shared" si="11"/>
        <v>0</v>
      </c>
      <c r="L35" s="105">
        <f t="shared" si="11"/>
        <v>0</v>
      </c>
      <c r="M35" s="105">
        <f t="shared" ref="M35:S35" si="12">SUM(M36:M40)</f>
        <v>0</v>
      </c>
      <c r="N35" s="105">
        <f t="shared" si="12"/>
        <v>0</v>
      </c>
      <c r="O35" s="105">
        <f t="shared" si="12"/>
        <v>0</v>
      </c>
      <c r="P35" s="105">
        <f t="shared" si="12"/>
        <v>0</v>
      </c>
      <c r="Q35" s="105">
        <f t="shared" si="12"/>
        <v>0</v>
      </c>
      <c r="R35" s="105">
        <f t="shared" si="12"/>
        <v>0</v>
      </c>
      <c r="S35" s="105">
        <f t="shared" si="12"/>
        <v>0</v>
      </c>
    </row>
    <row r="36" spans="2:19" s="21" customFormat="1" x14ac:dyDescent="0.2">
      <c r="B36" s="39" t="s">
        <v>82</v>
      </c>
      <c r="C36" s="42" t="str">
        <f>IF(Critério!C38="","",Critério!C38)</f>
        <v/>
      </c>
      <c r="D36" s="41">
        <f>Critério!E38</f>
        <v>0</v>
      </c>
      <c r="E36" s="106" t="str">
        <f>IF($D36=0,"",IF(VLOOKUP($B36,Critério!$B:$AX,E$3,0)="","",VLOOKUP($B36,Critério!$B:$AX,E$3,0)*$D36))</f>
        <v/>
      </c>
      <c r="F36" s="106" t="str">
        <f>IF($D36=0,"",IF(VLOOKUP($B36,Critério!$B:$AX,F$3,0)="","",VLOOKUP($B36,Critério!$B:$AX,F$3,0)*$D36))</f>
        <v/>
      </c>
      <c r="G36" s="106" t="str">
        <f>IF($D36=0,"",IF(VLOOKUP($B36,Critério!$B:$AX,G$3,0)="","",VLOOKUP($B36,Critério!$B:$AX,G$3,0)*$D36))</f>
        <v/>
      </c>
      <c r="H36" s="106" t="str">
        <f>IF($D36=0,"",IF(VLOOKUP($B36,Critério!$B:$AX,H$3,0)="","",VLOOKUP($B36,Critério!$B:$AX,H$3,0)*$D36))</f>
        <v/>
      </c>
      <c r="I36" s="106" t="str">
        <f>IF($D36=0,"",IF(VLOOKUP($B36,Critério!$B:$AX,I$3,0)="","",VLOOKUP($B36,Critério!$B:$AX,I$3,0)*$D36))</f>
        <v/>
      </c>
      <c r="J36" s="106" t="str">
        <f>IF($D36=0,"",IF(VLOOKUP($B36,Critério!$B:$AX,J$3,0)="","",VLOOKUP($B36,Critério!$B:$AX,J$3,0)*$D36))</f>
        <v/>
      </c>
      <c r="K36" s="106" t="str">
        <f>IF($D36=0,"",IF(VLOOKUP($B36,Critério!$B:$AX,K$3,0)="","",VLOOKUP($B36,Critério!$B:$AX,K$3,0)*$D36))</f>
        <v/>
      </c>
      <c r="L36" s="106" t="str">
        <f>IF($D36=0,"",IF(VLOOKUP($B36,Critério!$B:$AX,L$3,0)="","",VLOOKUP($B36,Critério!$B:$AX,L$3,0)*$D36))</f>
        <v/>
      </c>
      <c r="M36" s="106" t="str">
        <f>IF($D36=0,"",IF(VLOOKUP($B36,Critério!$B:$AX,M$3,0)="","",VLOOKUP($B36,Critério!$B:$AX,M$3,0)*$D36))</f>
        <v/>
      </c>
      <c r="N36" s="106" t="str">
        <f>IF($D36=0,"",IF(VLOOKUP($B36,Critério!$B:$AX,N$3,0)="","",VLOOKUP($B36,Critério!$B:$AX,N$3,0)*$D36))</f>
        <v/>
      </c>
      <c r="O36" s="106" t="str">
        <f>IF($D36=0,"",IF(VLOOKUP($B36,Critério!$B:$AX,O$3,0)="","",VLOOKUP($B36,Critério!$B:$AX,O$3,0)*$D36))</f>
        <v/>
      </c>
      <c r="P36" s="106" t="str">
        <f>IF($D36=0,"",IF(VLOOKUP($B36,Critério!$B:$AX,P$3,0)="","",VLOOKUP($B36,Critério!$B:$AX,P$3,0)*$D36))</f>
        <v/>
      </c>
      <c r="Q36" s="106" t="str">
        <f>IF($D36=0,"",IF(VLOOKUP($B36,Critério!$B:$AX,Q$3,0)="","",VLOOKUP($B36,Critério!$B:$AX,Q$3,0)*$D36))</f>
        <v/>
      </c>
      <c r="R36" s="106" t="str">
        <f>IF($D36=0,"",IF(VLOOKUP($B36,Critério!$B:$AX,R$3,0)="","",VLOOKUP($B36,Critério!$B:$AX,R$3,0)*$D36))</f>
        <v/>
      </c>
      <c r="S36" s="106" t="str">
        <f>IF($D36=0,"",IF(VLOOKUP($B36,Critério!$B:$AX,S$3,0)="","",VLOOKUP($B36,Critério!$B:$AX,S$3,0)*$D36))</f>
        <v/>
      </c>
    </row>
    <row r="37" spans="2:19" s="21" customFormat="1" x14ac:dyDescent="0.2">
      <c r="B37" s="39" t="s">
        <v>83</v>
      </c>
      <c r="C37" s="42" t="str">
        <f>IF(Critério!C39="","",Critério!C39)</f>
        <v/>
      </c>
      <c r="D37" s="41">
        <f>Critério!E39</f>
        <v>0</v>
      </c>
      <c r="E37" s="106" t="str">
        <f>IF($D37=0,"",IF(VLOOKUP($B37,Critério!$B:$AX,E$3,0)="","",VLOOKUP($B37,Critério!$B:$AX,E$3,0)*$D37))</f>
        <v/>
      </c>
      <c r="F37" s="106" t="str">
        <f>IF($D37=0,"",IF(VLOOKUP($B37,Critério!$B:$AX,F$3,0)="","",VLOOKUP($B37,Critério!$B:$AX,F$3,0)*$D37))</f>
        <v/>
      </c>
      <c r="G37" s="106" t="str">
        <f>IF($D37=0,"",IF(VLOOKUP($B37,Critério!$B:$AX,G$3,0)="","",VLOOKUP($B37,Critério!$B:$AX,G$3,0)*$D37))</f>
        <v/>
      </c>
      <c r="H37" s="106" t="str">
        <f>IF($D37=0,"",IF(VLOOKUP($B37,Critério!$B:$AX,H$3,0)="","",VLOOKUP($B37,Critério!$B:$AX,H$3,0)*$D37))</f>
        <v/>
      </c>
      <c r="I37" s="106" t="str">
        <f>IF($D37=0,"",IF(VLOOKUP($B37,Critério!$B:$AX,I$3,0)="","",VLOOKUP($B37,Critério!$B:$AX,I$3,0)*$D37))</f>
        <v/>
      </c>
      <c r="J37" s="106" t="str">
        <f>IF($D37=0,"",IF(VLOOKUP($B37,Critério!$B:$AX,J$3,0)="","",VLOOKUP($B37,Critério!$B:$AX,J$3,0)*$D37))</f>
        <v/>
      </c>
      <c r="K37" s="106" t="str">
        <f>IF($D37=0,"",IF(VLOOKUP($B37,Critério!$B:$AX,K$3,0)="","",VLOOKUP($B37,Critério!$B:$AX,K$3,0)*$D37))</f>
        <v/>
      </c>
      <c r="L37" s="106" t="str">
        <f>IF($D37=0,"",IF(VLOOKUP($B37,Critério!$B:$AX,L$3,0)="","",VLOOKUP($B37,Critério!$B:$AX,L$3,0)*$D37))</f>
        <v/>
      </c>
      <c r="M37" s="106" t="str">
        <f>IF($D37=0,"",IF(VLOOKUP($B37,Critério!$B:$AX,M$3,0)="","",VLOOKUP($B37,Critério!$B:$AX,M$3,0)*$D37))</f>
        <v/>
      </c>
      <c r="N37" s="106" t="str">
        <f>IF($D37=0,"",IF(VLOOKUP($B37,Critério!$B:$AX,N$3,0)="","",VLOOKUP($B37,Critério!$B:$AX,N$3,0)*$D37))</f>
        <v/>
      </c>
      <c r="O37" s="106" t="str">
        <f>IF($D37=0,"",IF(VLOOKUP($B37,Critério!$B:$AX,O$3,0)="","",VLOOKUP($B37,Critério!$B:$AX,O$3,0)*$D37))</f>
        <v/>
      </c>
      <c r="P37" s="106" t="str">
        <f>IF($D37=0,"",IF(VLOOKUP($B37,Critério!$B:$AX,P$3,0)="","",VLOOKUP($B37,Critério!$B:$AX,P$3,0)*$D37))</f>
        <v/>
      </c>
      <c r="Q37" s="106" t="str">
        <f>IF($D37=0,"",IF(VLOOKUP($B37,Critério!$B:$AX,Q$3,0)="","",VLOOKUP($B37,Critério!$B:$AX,Q$3,0)*$D37))</f>
        <v/>
      </c>
      <c r="R37" s="106" t="str">
        <f>IF($D37=0,"",IF(VLOOKUP($B37,Critério!$B:$AX,R$3,0)="","",VLOOKUP($B37,Critério!$B:$AX,R$3,0)*$D37))</f>
        <v/>
      </c>
      <c r="S37" s="106" t="str">
        <f>IF($D37=0,"",IF(VLOOKUP($B37,Critério!$B:$AX,S$3,0)="","",VLOOKUP($B37,Critério!$B:$AX,S$3,0)*$D37))</f>
        <v/>
      </c>
    </row>
    <row r="38" spans="2:19" s="21" customFormat="1" x14ac:dyDescent="0.2">
      <c r="B38" s="39" t="s">
        <v>84</v>
      </c>
      <c r="C38" s="42" t="str">
        <f>IF(Critério!C40="","",Critério!C40)</f>
        <v/>
      </c>
      <c r="D38" s="41">
        <f>Critério!E40</f>
        <v>0</v>
      </c>
      <c r="E38" s="106" t="str">
        <f>IF($D38=0,"",IF(VLOOKUP($B38,Critério!$B:$AX,E$3,0)="","",VLOOKUP($B38,Critério!$B:$AX,E$3,0)*$D38))</f>
        <v/>
      </c>
      <c r="F38" s="106" t="str">
        <f>IF($D38=0,"",IF(VLOOKUP($B38,Critério!$B:$AX,F$3,0)="","",VLOOKUP($B38,Critério!$B:$AX,F$3,0)*$D38))</f>
        <v/>
      </c>
      <c r="G38" s="106" t="str">
        <f>IF($D38=0,"",IF(VLOOKUP($B38,Critério!$B:$AX,G$3,0)="","",VLOOKUP($B38,Critério!$B:$AX,G$3,0)*$D38))</f>
        <v/>
      </c>
      <c r="H38" s="106" t="str">
        <f>IF($D38=0,"",IF(VLOOKUP($B38,Critério!$B:$AX,H$3,0)="","",VLOOKUP($B38,Critério!$B:$AX,H$3,0)*$D38))</f>
        <v/>
      </c>
      <c r="I38" s="106" t="str">
        <f>IF($D38=0,"",IF(VLOOKUP($B38,Critério!$B:$AX,I$3,0)="","",VLOOKUP($B38,Critério!$B:$AX,I$3,0)*$D38))</f>
        <v/>
      </c>
      <c r="J38" s="106" t="str">
        <f>IF($D38=0,"",IF(VLOOKUP($B38,Critério!$B:$AX,J$3,0)="","",VLOOKUP($B38,Critério!$B:$AX,J$3,0)*$D38))</f>
        <v/>
      </c>
      <c r="K38" s="106" t="str">
        <f>IF($D38=0,"",IF(VLOOKUP($B38,Critério!$B:$AX,K$3,0)="","",VLOOKUP($B38,Critério!$B:$AX,K$3,0)*$D38))</f>
        <v/>
      </c>
      <c r="L38" s="106" t="str">
        <f>IF($D38=0,"",IF(VLOOKUP($B38,Critério!$B:$AX,L$3,0)="","",VLOOKUP($B38,Critério!$B:$AX,L$3,0)*$D38))</f>
        <v/>
      </c>
      <c r="M38" s="106" t="str">
        <f>IF($D38=0,"",IF(VLOOKUP($B38,Critério!$B:$AX,M$3,0)="","",VLOOKUP($B38,Critério!$B:$AX,M$3,0)*$D38))</f>
        <v/>
      </c>
      <c r="N38" s="106" t="str">
        <f>IF($D38=0,"",IF(VLOOKUP($B38,Critério!$B:$AX,N$3,0)="","",VLOOKUP($B38,Critério!$B:$AX,N$3,0)*$D38))</f>
        <v/>
      </c>
      <c r="O38" s="106" t="str">
        <f>IF($D38=0,"",IF(VLOOKUP($B38,Critério!$B:$AX,O$3,0)="","",VLOOKUP($B38,Critério!$B:$AX,O$3,0)*$D38))</f>
        <v/>
      </c>
      <c r="P38" s="106" t="str">
        <f>IF($D38=0,"",IF(VLOOKUP($B38,Critério!$B:$AX,P$3,0)="","",VLOOKUP($B38,Critério!$B:$AX,P$3,0)*$D38))</f>
        <v/>
      </c>
      <c r="Q38" s="106" t="str">
        <f>IF($D38=0,"",IF(VLOOKUP($B38,Critério!$B:$AX,Q$3,0)="","",VLOOKUP($B38,Critério!$B:$AX,Q$3,0)*$D38))</f>
        <v/>
      </c>
      <c r="R38" s="106" t="str">
        <f>IF($D38=0,"",IF(VLOOKUP($B38,Critério!$B:$AX,R$3,0)="","",VLOOKUP($B38,Critério!$B:$AX,R$3,0)*$D38))</f>
        <v/>
      </c>
      <c r="S38" s="106" t="str">
        <f>IF($D38=0,"",IF(VLOOKUP($B38,Critério!$B:$AX,S$3,0)="","",VLOOKUP($B38,Critério!$B:$AX,S$3,0)*$D38))</f>
        <v/>
      </c>
    </row>
    <row r="39" spans="2:19" s="21" customFormat="1" x14ac:dyDescent="0.2">
      <c r="B39" s="39" t="s">
        <v>85</v>
      </c>
      <c r="C39" s="42" t="str">
        <f>IF(Critério!C41="","",Critério!C41)</f>
        <v/>
      </c>
      <c r="D39" s="41">
        <f>Critério!E41</f>
        <v>0</v>
      </c>
      <c r="E39" s="106" t="str">
        <f>IF($D39=0,"",IF(VLOOKUP($B39,Critério!$B:$AX,E$3,0)="","",VLOOKUP($B39,Critério!$B:$AX,E$3,0)*$D39))</f>
        <v/>
      </c>
      <c r="F39" s="106" t="str">
        <f>IF($D39=0,"",IF(VLOOKUP($B39,Critério!$B:$AX,F$3,0)="","",VLOOKUP($B39,Critério!$B:$AX,F$3,0)*$D39))</f>
        <v/>
      </c>
      <c r="G39" s="106" t="str">
        <f>IF($D39=0,"",IF(VLOOKUP($B39,Critério!$B:$AX,G$3,0)="","",VLOOKUP($B39,Critério!$B:$AX,G$3,0)*$D39))</f>
        <v/>
      </c>
      <c r="H39" s="106" t="str">
        <f>IF($D39=0,"",IF(VLOOKUP($B39,Critério!$B:$AX,H$3,0)="","",VLOOKUP($B39,Critério!$B:$AX,H$3,0)*$D39))</f>
        <v/>
      </c>
      <c r="I39" s="106" t="str">
        <f>IF($D39=0,"",IF(VLOOKUP($B39,Critério!$B:$AX,I$3,0)="","",VLOOKUP($B39,Critério!$B:$AX,I$3,0)*$D39))</f>
        <v/>
      </c>
      <c r="J39" s="106" t="str">
        <f>IF($D39=0,"",IF(VLOOKUP($B39,Critério!$B:$AX,J$3,0)="","",VLOOKUP($B39,Critério!$B:$AX,J$3,0)*$D39))</f>
        <v/>
      </c>
      <c r="K39" s="106" t="str">
        <f>IF($D39=0,"",IF(VLOOKUP($B39,Critério!$B:$AX,K$3,0)="","",VLOOKUP($B39,Critério!$B:$AX,K$3,0)*$D39))</f>
        <v/>
      </c>
      <c r="L39" s="106" t="str">
        <f>IF($D39=0,"",IF(VLOOKUP($B39,Critério!$B:$AX,L$3,0)="","",VLOOKUP($B39,Critério!$B:$AX,L$3,0)*$D39))</f>
        <v/>
      </c>
      <c r="M39" s="106" t="str">
        <f>IF($D39=0,"",IF(VLOOKUP($B39,Critério!$B:$AX,M$3,0)="","",VLOOKUP($B39,Critério!$B:$AX,M$3,0)*$D39))</f>
        <v/>
      </c>
      <c r="N39" s="106" t="str">
        <f>IF($D39=0,"",IF(VLOOKUP($B39,Critério!$B:$AX,N$3,0)="","",VLOOKUP($B39,Critério!$B:$AX,N$3,0)*$D39))</f>
        <v/>
      </c>
      <c r="O39" s="106" t="str">
        <f>IF($D39=0,"",IF(VLOOKUP($B39,Critério!$B:$AX,O$3,0)="","",VLOOKUP($B39,Critério!$B:$AX,O$3,0)*$D39))</f>
        <v/>
      </c>
      <c r="P39" s="106" t="str">
        <f>IF($D39=0,"",IF(VLOOKUP($B39,Critério!$B:$AX,P$3,0)="","",VLOOKUP($B39,Critério!$B:$AX,P$3,0)*$D39))</f>
        <v/>
      </c>
      <c r="Q39" s="106" t="str">
        <f>IF($D39=0,"",IF(VLOOKUP($B39,Critério!$B:$AX,Q$3,0)="","",VLOOKUP($B39,Critério!$B:$AX,Q$3,0)*$D39))</f>
        <v/>
      </c>
      <c r="R39" s="106" t="str">
        <f>IF($D39=0,"",IF(VLOOKUP($B39,Critério!$B:$AX,R$3,0)="","",VLOOKUP($B39,Critério!$B:$AX,R$3,0)*$D39))</f>
        <v/>
      </c>
      <c r="S39" s="106" t="str">
        <f>IF($D39=0,"",IF(VLOOKUP($B39,Critério!$B:$AX,S$3,0)="","",VLOOKUP($B39,Critério!$B:$AX,S$3,0)*$D39))</f>
        <v/>
      </c>
    </row>
    <row r="40" spans="2:19" s="21" customFormat="1" x14ac:dyDescent="0.2">
      <c r="B40" s="39" t="s">
        <v>86</v>
      </c>
      <c r="C40" s="42" t="str">
        <f>IF(Critério!C42="","",Critério!C42)</f>
        <v/>
      </c>
      <c r="D40" s="41">
        <f>Critério!E42</f>
        <v>0</v>
      </c>
      <c r="E40" s="106" t="str">
        <f>IF($D40=0,"",IF(VLOOKUP($B40,Critério!$B:$AX,E$3,0)="","",VLOOKUP($B40,Critério!$B:$AX,E$3,0)*$D40))</f>
        <v/>
      </c>
      <c r="F40" s="106" t="str">
        <f>IF($D40=0,"",IF(VLOOKUP($B40,Critério!$B:$AX,F$3,0)="","",VLOOKUP($B40,Critério!$B:$AX,F$3,0)*$D40))</f>
        <v/>
      </c>
      <c r="G40" s="106" t="str">
        <f>IF($D40=0,"",IF(VLOOKUP($B40,Critério!$B:$AX,G$3,0)="","",VLOOKUP($B40,Critério!$B:$AX,G$3,0)*$D40))</f>
        <v/>
      </c>
      <c r="H40" s="106" t="str">
        <f>IF($D40=0,"",IF(VLOOKUP($B40,Critério!$B:$AX,H$3,0)="","",VLOOKUP($B40,Critério!$B:$AX,H$3,0)*$D40))</f>
        <v/>
      </c>
      <c r="I40" s="106" t="str">
        <f>IF($D40=0,"",IF(VLOOKUP($B40,Critério!$B:$AX,I$3,0)="","",VLOOKUP($B40,Critério!$B:$AX,I$3,0)*$D40))</f>
        <v/>
      </c>
      <c r="J40" s="106" t="str">
        <f>IF($D40=0,"",IF(VLOOKUP($B40,Critério!$B:$AX,J$3,0)="","",VLOOKUP($B40,Critério!$B:$AX,J$3,0)*$D40))</f>
        <v/>
      </c>
      <c r="K40" s="106" t="str">
        <f>IF($D40=0,"",IF(VLOOKUP($B40,Critério!$B:$AX,K$3,0)="","",VLOOKUP($B40,Critério!$B:$AX,K$3,0)*$D40))</f>
        <v/>
      </c>
      <c r="L40" s="106" t="str">
        <f>IF($D40=0,"",IF(VLOOKUP($B40,Critério!$B:$AX,L$3,0)="","",VLOOKUP($B40,Critério!$B:$AX,L$3,0)*$D40))</f>
        <v/>
      </c>
      <c r="M40" s="106" t="str">
        <f>IF($D40=0,"",IF(VLOOKUP($B40,Critério!$B:$AX,M$3,0)="","",VLOOKUP($B40,Critério!$B:$AX,M$3,0)*$D40))</f>
        <v/>
      </c>
      <c r="N40" s="106" t="str">
        <f>IF($D40=0,"",IF(VLOOKUP($B40,Critério!$B:$AX,N$3,0)="","",VLOOKUP($B40,Critério!$B:$AX,N$3,0)*$D40))</f>
        <v/>
      </c>
      <c r="O40" s="106" t="str">
        <f>IF($D40=0,"",IF(VLOOKUP($B40,Critério!$B:$AX,O$3,0)="","",VLOOKUP($B40,Critério!$B:$AX,O$3,0)*$D40))</f>
        <v/>
      </c>
      <c r="P40" s="106" t="str">
        <f>IF($D40=0,"",IF(VLOOKUP($B40,Critério!$B:$AX,P$3,0)="","",VLOOKUP($B40,Critério!$B:$AX,P$3,0)*$D40))</f>
        <v/>
      </c>
      <c r="Q40" s="106" t="str">
        <f>IF($D40=0,"",IF(VLOOKUP($B40,Critério!$B:$AX,Q$3,0)="","",VLOOKUP($B40,Critério!$B:$AX,Q$3,0)*$D40))</f>
        <v/>
      </c>
      <c r="R40" s="106" t="str">
        <f>IF($D40=0,"",IF(VLOOKUP($B40,Critério!$B:$AX,R$3,0)="","",VLOOKUP($B40,Critério!$B:$AX,R$3,0)*$D40))</f>
        <v/>
      </c>
      <c r="S40" s="106" t="str">
        <f>IF($D40=0,"",IF(VLOOKUP($B40,Critério!$B:$AX,S$3,0)="","",VLOOKUP($B40,Critério!$B:$AX,S$3,0)*$D40))</f>
        <v/>
      </c>
    </row>
    <row r="41" spans="2:19" s="21" customFormat="1" x14ac:dyDescent="0.2">
      <c r="B41" s="49">
        <v>7</v>
      </c>
      <c r="C41" s="50" t="str">
        <f>IF(Critério!C43="","",Critério!C43)</f>
        <v/>
      </c>
      <c r="D41" s="51">
        <f>SUM(D42:D46)</f>
        <v>0</v>
      </c>
      <c r="E41" s="105">
        <f t="shared" ref="E41:L41" si="13">SUM(E42:E46)</f>
        <v>0</v>
      </c>
      <c r="F41" s="105">
        <f t="shared" si="13"/>
        <v>0</v>
      </c>
      <c r="G41" s="105">
        <f t="shared" si="13"/>
        <v>0</v>
      </c>
      <c r="H41" s="105">
        <f t="shared" si="13"/>
        <v>0</v>
      </c>
      <c r="I41" s="105">
        <f t="shared" si="13"/>
        <v>0</v>
      </c>
      <c r="J41" s="105">
        <f t="shared" si="13"/>
        <v>0</v>
      </c>
      <c r="K41" s="105">
        <f t="shared" si="13"/>
        <v>0</v>
      </c>
      <c r="L41" s="105">
        <f t="shared" si="13"/>
        <v>0</v>
      </c>
      <c r="M41" s="105">
        <f t="shared" ref="M41:S41" si="14">SUM(M42:M46)</f>
        <v>0</v>
      </c>
      <c r="N41" s="105">
        <f t="shared" si="14"/>
        <v>0</v>
      </c>
      <c r="O41" s="105">
        <f t="shared" si="14"/>
        <v>0</v>
      </c>
      <c r="P41" s="105">
        <f t="shared" si="14"/>
        <v>0</v>
      </c>
      <c r="Q41" s="105">
        <f t="shared" si="14"/>
        <v>0</v>
      </c>
      <c r="R41" s="105">
        <f t="shared" si="14"/>
        <v>0</v>
      </c>
      <c r="S41" s="105">
        <f t="shared" si="14"/>
        <v>0</v>
      </c>
    </row>
    <row r="42" spans="2:19" s="21" customFormat="1" x14ac:dyDescent="0.2">
      <c r="B42" s="39" t="s">
        <v>87</v>
      </c>
      <c r="C42" s="43" t="str">
        <f>IF(Critério!C44="","",Critério!C44)</f>
        <v/>
      </c>
      <c r="D42" s="41">
        <f>Critério!E44</f>
        <v>0</v>
      </c>
      <c r="E42" s="106" t="str">
        <f>IF($D42=0,"",IF(VLOOKUP($B42,Critério!$B:$AX,E$3,0)="","",VLOOKUP($B42,Critério!$B:$AX,E$3,0)*$D42))</f>
        <v/>
      </c>
      <c r="F42" s="106" t="str">
        <f>IF($D42=0,"",IF(VLOOKUP($B42,Critério!$B:$AX,F$3,0)="","",VLOOKUP($B42,Critério!$B:$AX,F$3,0)*$D42))</f>
        <v/>
      </c>
      <c r="G42" s="106" t="str">
        <f>IF($D42=0,"",IF(VLOOKUP($B42,Critério!$B:$AX,G$3,0)="","",VLOOKUP($B42,Critério!$B:$AX,G$3,0)*$D42))</f>
        <v/>
      </c>
      <c r="H42" s="106" t="str">
        <f>IF($D42=0,"",IF(VLOOKUP($B42,Critério!$B:$AX,H$3,0)="","",VLOOKUP($B42,Critério!$B:$AX,H$3,0)*$D42))</f>
        <v/>
      </c>
      <c r="I42" s="106" t="str">
        <f>IF($D42=0,"",IF(VLOOKUP($B42,Critério!$B:$AX,I$3,0)="","",VLOOKUP($B42,Critério!$B:$AX,I$3,0)*$D42))</f>
        <v/>
      </c>
      <c r="J42" s="106" t="str">
        <f>IF($D42=0,"",IF(VLOOKUP($B42,Critério!$B:$AX,J$3,0)="","",VLOOKUP($B42,Critério!$B:$AX,J$3,0)*$D42))</f>
        <v/>
      </c>
      <c r="K42" s="106" t="str">
        <f>IF($D42=0,"",IF(VLOOKUP($B42,Critério!$B:$AX,K$3,0)="","",VLOOKUP($B42,Critério!$B:$AX,K$3,0)*$D42))</f>
        <v/>
      </c>
      <c r="L42" s="106" t="str">
        <f>IF($D42=0,"",IF(VLOOKUP($B42,Critério!$B:$AX,L$3,0)="","",VLOOKUP($B42,Critério!$B:$AX,L$3,0)*$D42))</f>
        <v/>
      </c>
      <c r="M42" s="106" t="str">
        <f>IF($D42=0,"",IF(VLOOKUP($B42,Critério!$B:$AX,M$3,0)="","",VLOOKUP($B42,Critério!$B:$AX,M$3,0)*$D42))</f>
        <v/>
      </c>
      <c r="N42" s="106" t="str">
        <f>IF($D42=0,"",IF(VLOOKUP($B42,Critério!$B:$AX,N$3,0)="","",VLOOKUP($B42,Critério!$B:$AX,N$3,0)*$D42))</f>
        <v/>
      </c>
      <c r="O42" s="106" t="str">
        <f>IF($D42=0,"",IF(VLOOKUP($B42,Critério!$B:$AX,O$3,0)="","",VLOOKUP($B42,Critério!$B:$AX,O$3,0)*$D42))</f>
        <v/>
      </c>
      <c r="P42" s="106" t="str">
        <f>IF($D42=0,"",IF(VLOOKUP($B42,Critério!$B:$AX,P$3,0)="","",VLOOKUP($B42,Critério!$B:$AX,P$3,0)*$D42))</f>
        <v/>
      </c>
      <c r="Q42" s="106" t="str">
        <f>IF($D42=0,"",IF(VLOOKUP($B42,Critério!$B:$AX,Q$3,0)="","",VLOOKUP($B42,Critério!$B:$AX,Q$3,0)*$D42))</f>
        <v/>
      </c>
      <c r="R42" s="106" t="str">
        <f>IF($D42=0,"",IF(VLOOKUP($B42,Critério!$B:$AX,R$3,0)="","",VLOOKUP($B42,Critério!$B:$AX,R$3,0)*$D42))</f>
        <v/>
      </c>
      <c r="S42" s="106" t="str">
        <f>IF($D42=0,"",IF(VLOOKUP($B42,Critério!$B:$AX,S$3,0)="","",VLOOKUP($B42,Critério!$B:$AX,S$3,0)*$D42))</f>
        <v/>
      </c>
    </row>
    <row r="43" spans="2:19" s="21" customFormat="1" x14ac:dyDescent="0.2">
      <c r="B43" s="39" t="s">
        <v>88</v>
      </c>
      <c r="C43" s="43" t="str">
        <f>IF(Critério!C45="","",Critério!C45)</f>
        <v/>
      </c>
      <c r="D43" s="41">
        <f>Critério!E45</f>
        <v>0</v>
      </c>
      <c r="E43" s="106" t="str">
        <f>IF($D43=0,"",IF(VLOOKUP($B43,Critério!$B:$AX,E$3,0)="","",VLOOKUP($B43,Critério!$B:$AX,E$3,0)*$D43))</f>
        <v/>
      </c>
      <c r="F43" s="106" t="str">
        <f>IF($D43=0,"",IF(VLOOKUP($B43,Critério!$B:$AX,F$3,0)="","",VLOOKUP($B43,Critério!$B:$AX,F$3,0)*$D43))</f>
        <v/>
      </c>
      <c r="G43" s="106" t="str">
        <f>IF($D43=0,"",IF(VLOOKUP($B43,Critério!$B:$AX,G$3,0)="","",VLOOKUP($B43,Critério!$B:$AX,G$3,0)*$D43))</f>
        <v/>
      </c>
      <c r="H43" s="106" t="str">
        <f>IF($D43=0,"",IF(VLOOKUP($B43,Critério!$B:$AX,H$3,0)="","",VLOOKUP($B43,Critério!$B:$AX,H$3,0)*$D43))</f>
        <v/>
      </c>
      <c r="I43" s="106" t="str">
        <f>IF($D43=0,"",IF(VLOOKUP($B43,Critério!$B:$AX,I$3,0)="","",VLOOKUP($B43,Critério!$B:$AX,I$3,0)*$D43))</f>
        <v/>
      </c>
      <c r="J43" s="106" t="str">
        <f>IF($D43=0,"",IF(VLOOKUP($B43,Critério!$B:$AX,J$3,0)="","",VLOOKUP($B43,Critério!$B:$AX,J$3,0)*$D43))</f>
        <v/>
      </c>
      <c r="K43" s="106" t="str">
        <f>IF($D43=0,"",IF(VLOOKUP($B43,Critério!$B:$AX,K$3,0)="","",VLOOKUP($B43,Critério!$B:$AX,K$3,0)*$D43))</f>
        <v/>
      </c>
      <c r="L43" s="106" t="str">
        <f>IF($D43=0,"",IF(VLOOKUP($B43,Critério!$B:$AX,L$3,0)="","",VLOOKUP($B43,Critério!$B:$AX,L$3,0)*$D43))</f>
        <v/>
      </c>
      <c r="M43" s="106" t="str">
        <f>IF($D43=0,"",IF(VLOOKUP($B43,Critério!$B:$AX,M$3,0)="","",VLOOKUP($B43,Critério!$B:$AX,M$3,0)*$D43))</f>
        <v/>
      </c>
      <c r="N43" s="106" t="str">
        <f>IF($D43=0,"",IF(VLOOKUP($B43,Critério!$B:$AX,N$3,0)="","",VLOOKUP($B43,Critério!$B:$AX,N$3,0)*$D43))</f>
        <v/>
      </c>
      <c r="O43" s="106" t="str">
        <f>IF($D43=0,"",IF(VLOOKUP($B43,Critério!$B:$AX,O$3,0)="","",VLOOKUP($B43,Critério!$B:$AX,O$3,0)*$D43))</f>
        <v/>
      </c>
      <c r="P43" s="106" t="str">
        <f>IF($D43=0,"",IF(VLOOKUP($B43,Critério!$B:$AX,P$3,0)="","",VLOOKUP($B43,Critério!$B:$AX,P$3,0)*$D43))</f>
        <v/>
      </c>
      <c r="Q43" s="106" t="str">
        <f>IF($D43=0,"",IF(VLOOKUP($B43,Critério!$B:$AX,Q$3,0)="","",VLOOKUP($B43,Critério!$B:$AX,Q$3,0)*$D43))</f>
        <v/>
      </c>
      <c r="R43" s="106" t="str">
        <f>IF($D43=0,"",IF(VLOOKUP($B43,Critério!$B:$AX,R$3,0)="","",VLOOKUP($B43,Critério!$B:$AX,R$3,0)*$D43))</f>
        <v/>
      </c>
      <c r="S43" s="106" t="str">
        <f>IF($D43=0,"",IF(VLOOKUP($B43,Critério!$B:$AX,S$3,0)="","",VLOOKUP($B43,Critério!$B:$AX,S$3,0)*$D43))</f>
        <v/>
      </c>
    </row>
    <row r="44" spans="2:19" s="21" customFormat="1" x14ac:dyDescent="0.2">
      <c r="B44" s="39" t="s">
        <v>89</v>
      </c>
      <c r="C44" s="43" t="str">
        <f>IF(Critério!C46="","",Critério!C46)</f>
        <v/>
      </c>
      <c r="D44" s="41">
        <f>Critério!E46</f>
        <v>0</v>
      </c>
      <c r="E44" s="106" t="str">
        <f>IF($D44=0,"",IF(VLOOKUP($B44,Critério!$B:$AX,E$3,0)="","",VLOOKUP($B44,Critério!$B:$AX,E$3,0)*$D44))</f>
        <v/>
      </c>
      <c r="F44" s="106" t="str">
        <f>IF($D44=0,"",IF(VLOOKUP($B44,Critério!$B:$AX,F$3,0)="","",VLOOKUP($B44,Critério!$B:$AX,F$3,0)*$D44))</f>
        <v/>
      </c>
      <c r="G44" s="106" t="str">
        <f>IF($D44=0,"",IF(VLOOKUP($B44,Critério!$B:$AX,G$3,0)="","",VLOOKUP($B44,Critério!$B:$AX,G$3,0)*$D44))</f>
        <v/>
      </c>
      <c r="H44" s="106" t="str">
        <f>IF($D44=0,"",IF(VLOOKUP($B44,Critério!$B:$AX,H$3,0)="","",VLOOKUP($B44,Critério!$B:$AX,H$3,0)*$D44))</f>
        <v/>
      </c>
      <c r="I44" s="106" t="str">
        <f>IF($D44=0,"",IF(VLOOKUP($B44,Critério!$B:$AX,I$3,0)="","",VLOOKUP($B44,Critério!$B:$AX,I$3,0)*$D44))</f>
        <v/>
      </c>
      <c r="J44" s="106" t="str">
        <f>IF($D44=0,"",IF(VLOOKUP($B44,Critério!$B:$AX,J$3,0)="","",VLOOKUP($B44,Critério!$B:$AX,J$3,0)*$D44))</f>
        <v/>
      </c>
      <c r="K44" s="106" t="str">
        <f>IF($D44=0,"",IF(VLOOKUP($B44,Critério!$B:$AX,K$3,0)="","",VLOOKUP($B44,Critério!$B:$AX,K$3,0)*$D44))</f>
        <v/>
      </c>
      <c r="L44" s="106" t="str">
        <f>IF($D44=0,"",IF(VLOOKUP($B44,Critério!$B:$AX,L$3,0)="","",VLOOKUP($B44,Critério!$B:$AX,L$3,0)*$D44))</f>
        <v/>
      </c>
      <c r="M44" s="106" t="str">
        <f>IF($D44=0,"",IF(VLOOKUP($B44,Critério!$B:$AX,M$3,0)="","",VLOOKUP($B44,Critério!$B:$AX,M$3,0)*$D44))</f>
        <v/>
      </c>
      <c r="N44" s="106" t="str">
        <f>IF($D44=0,"",IF(VLOOKUP($B44,Critério!$B:$AX,N$3,0)="","",VLOOKUP($B44,Critério!$B:$AX,N$3,0)*$D44))</f>
        <v/>
      </c>
      <c r="O44" s="106" t="str">
        <f>IF($D44=0,"",IF(VLOOKUP($B44,Critério!$B:$AX,O$3,0)="","",VLOOKUP($B44,Critério!$B:$AX,O$3,0)*$D44))</f>
        <v/>
      </c>
      <c r="P44" s="106" t="str">
        <f>IF($D44=0,"",IF(VLOOKUP($B44,Critério!$B:$AX,P$3,0)="","",VLOOKUP($B44,Critério!$B:$AX,P$3,0)*$D44))</f>
        <v/>
      </c>
      <c r="Q44" s="106" t="str">
        <f>IF($D44=0,"",IF(VLOOKUP($B44,Critério!$B:$AX,Q$3,0)="","",VLOOKUP($B44,Critério!$B:$AX,Q$3,0)*$D44))</f>
        <v/>
      </c>
      <c r="R44" s="106" t="str">
        <f>IF($D44=0,"",IF(VLOOKUP($B44,Critério!$B:$AX,R$3,0)="","",VLOOKUP($B44,Critério!$B:$AX,R$3,0)*$D44))</f>
        <v/>
      </c>
      <c r="S44" s="106" t="str">
        <f>IF($D44=0,"",IF(VLOOKUP($B44,Critério!$B:$AX,S$3,0)="","",VLOOKUP($B44,Critério!$B:$AX,S$3,0)*$D44))</f>
        <v/>
      </c>
    </row>
    <row r="45" spans="2:19" s="21" customFormat="1" x14ac:dyDescent="0.2">
      <c r="B45" s="39" t="s">
        <v>90</v>
      </c>
      <c r="C45" s="43" t="str">
        <f>IF(Critério!C47="","",Critério!C47)</f>
        <v/>
      </c>
      <c r="D45" s="41">
        <f>Critério!E47</f>
        <v>0</v>
      </c>
      <c r="E45" s="106" t="str">
        <f>IF($D45=0,"",IF(VLOOKUP($B45,Critério!$B:$AX,E$3,0)="","",VLOOKUP($B45,Critério!$B:$AX,E$3,0)*$D45))</f>
        <v/>
      </c>
      <c r="F45" s="106" t="str">
        <f>IF($D45=0,"",IF(VLOOKUP($B45,Critério!$B:$AX,F$3,0)="","",VLOOKUP($B45,Critério!$B:$AX,F$3,0)*$D45))</f>
        <v/>
      </c>
      <c r="G45" s="106" t="str">
        <f>IF($D45=0,"",IF(VLOOKUP($B45,Critério!$B:$AX,G$3,0)="","",VLOOKUP($B45,Critério!$B:$AX,G$3,0)*$D45))</f>
        <v/>
      </c>
      <c r="H45" s="106" t="str">
        <f>IF($D45=0,"",IF(VLOOKUP($B45,Critério!$B:$AX,H$3,0)="","",VLOOKUP($B45,Critério!$B:$AX,H$3,0)*$D45))</f>
        <v/>
      </c>
      <c r="I45" s="106" t="str">
        <f>IF($D45=0,"",IF(VLOOKUP($B45,Critério!$B:$AX,I$3,0)="","",VLOOKUP($B45,Critério!$B:$AX,I$3,0)*$D45))</f>
        <v/>
      </c>
      <c r="J45" s="106" t="str">
        <f>IF($D45=0,"",IF(VLOOKUP($B45,Critério!$B:$AX,J$3,0)="","",VLOOKUP($B45,Critério!$B:$AX,J$3,0)*$D45))</f>
        <v/>
      </c>
      <c r="K45" s="106" t="str">
        <f>IF($D45=0,"",IF(VLOOKUP($B45,Critério!$B:$AX,K$3,0)="","",VLOOKUP($B45,Critério!$B:$AX,K$3,0)*$D45))</f>
        <v/>
      </c>
      <c r="L45" s="106" t="str">
        <f>IF($D45=0,"",IF(VLOOKUP($B45,Critério!$B:$AX,L$3,0)="","",VLOOKUP($B45,Critério!$B:$AX,L$3,0)*$D45))</f>
        <v/>
      </c>
      <c r="M45" s="106" t="str">
        <f>IF($D45=0,"",IF(VLOOKUP($B45,Critério!$B:$AX,M$3,0)="","",VLOOKUP($B45,Critério!$B:$AX,M$3,0)*$D45))</f>
        <v/>
      </c>
      <c r="N45" s="106" t="str">
        <f>IF($D45=0,"",IF(VLOOKUP($B45,Critério!$B:$AX,N$3,0)="","",VLOOKUP($B45,Critério!$B:$AX,N$3,0)*$D45))</f>
        <v/>
      </c>
      <c r="O45" s="106" t="str">
        <f>IF($D45=0,"",IF(VLOOKUP($B45,Critério!$B:$AX,O$3,0)="","",VLOOKUP($B45,Critério!$B:$AX,O$3,0)*$D45))</f>
        <v/>
      </c>
      <c r="P45" s="106" t="str">
        <f>IF($D45=0,"",IF(VLOOKUP($B45,Critério!$B:$AX,P$3,0)="","",VLOOKUP($B45,Critério!$B:$AX,P$3,0)*$D45))</f>
        <v/>
      </c>
      <c r="Q45" s="106" t="str">
        <f>IF($D45=0,"",IF(VLOOKUP($B45,Critério!$B:$AX,Q$3,0)="","",VLOOKUP($B45,Critério!$B:$AX,Q$3,0)*$D45))</f>
        <v/>
      </c>
      <c r="R45" s="106" t="str">
        <f>IF($D45=0,"",IF(VLOOKUP($B45,Critério!$B:$AX,R$3,0)="","",VLOOKUP($B45,Critério!$B:$AX,R$3,0)*$D45))</f>
        <v/>
      </c>
      <c r="S45" s="106" t="str">
        <f>IF($D45=0,"",IF(VLOOKUP($B45,Critério!$B:$AX,S$3,0)="","",VLOOKUP($B45,Critério!$B:$AX,S$3,0)*$D45))</f>
        <v/>
      </c>
    </row>
    <row r="46" spans="2:19" s="21" customFormat="1" x14ac:dyDescent="0.2">
      <c r="B46" s="39" t="s">
        <v>91</v>
      </c>
      <c r="C46" s="42" t="str">
        <f>IF(Critério!C48="","",Critério!C48)</f>
        <v/>
      </c>
      <c r="D46" s="41">
        <f>Critério!E48</f>
        <v>0</v>
      </c>
      <c r="E46" s="106" t="str">
        <f>IF($D46=0,"",IF(VLOOKUP($B46,Critério!$B:$AX,E$3,0)="","",VLOOKUP($B46,Critério!$B:$AX,E$3,0)*$D46))</f>
        <v/>
      </c>
      <c r="F46" s="106" t="str">
        <f>IF($D46=0,"",IF(VLOOKUP($B46,Critério!$B:$AX,F$3,0)="","",VLOOKUP($B46,Critério!$B:$AX,F$3,0)*$D46))</f>
        <v/>
      </c>
      <c r="G46" s="106" t="str">
        <f>IF($D46=0,"",IF(VLOOKUP($B46,Critério!$B:$AX,G$3,0)="","",VLOOKUP($B46,Critério!$B:$AX,G$3,0)*$D46))</f>
        <v/>
      </c>
      <c r="H46" s="106" t="str">
        <f>IF($D46=0,"",IF(VLOOKUP($B46,Critério!$B:$AX,H$3,0)="","",VLOOKUP($B46,Critério!$B:$AX,H$3,0)*$D46))</f>
        <v/>
      </c>
      <c r="I46" s="106" t="str">
        <f>IF($D46=0,"",IF(VLOOKUP($B46,Critério!$B:$AX,I$3,0)="","",VLOOKUP($B46,Critério!$B:$AX,I$3,0)*$D46))</f>
        <v/>
      </c>
      <c r="J46" s="106" t="str">
        <f>IF($D46=0,"",IF(VLOOKUP($B46,Critério!$B:$AX,J$3,0)="","",VLOOKUP($B46,Critério!$B:$AX,J$3,0)*$D46))</f>
        <v/>
      </c>
      <c r="K46" s="106" t="str">
        <f>IF($D46=0,"",IF(VLOOKUP($B46,Critério!$B:$AX,K$3,0)="","",VLOOKUP($B46,Critério!$B:$AX,K$3,0)*$D46))</f>
        <v/>
      </c>
      <c r="L46" s="106" t="str">
        <f>IF($D46=0,"",IF(VLOOKUP($B46,Critério!$B:$AX,L$3,0)="","",VLOOKUP($B46,Critério!$B:$AX,L$3,0)*$D46))</f>
        <v/>
      </c>
      <c r="M46" s="106" t="str">
        <f>IF($D46=0,"",IF(VLOOKUP($B46,Critério!$B:$AX,M$3,0)="","",VLOOKUP($B46,Critério!$B:$AX,M$3,0)*$D46))</f>
        <v/>
      </c>
      <c r="N46" s="106" t="str">
        <f>IF($D46=0,"",IF(VLOOKUP($B46,Critério!$B:$AX,N$3,0)="","",VLOOKUP($B46,Critério!$B:$AX,N$3,0)*$D46))</f>
        <v/>
      </c>
      <c r="O46" s="106" t="str">
        <f>IF($D46=0,"",IF(VLOOKUP($B46,Critério!$B:$AX,O$3,0)="","",VLOOKUP($B46,Critério!$B:$AX,O$3,0)*$D46))</f>
        <v/>
      </c>
      <c r="P46" s="106" t="str">
        <f>IF($D46=0,"",IF(VLOOKUP($B46,Critério!$B:$AX,P$3,0)="","",VLOOKUP($B46,Critério!$B:$AX,P$3,0)*$D46))</f>
        <v/>
      </c>
      <c r="Q46" s="106" t="str">
        <f>IF($D46=0,"",IF(VLOOKUP($B46,Critério!$B:$AX,Q$3,0)="","",VLOOKUP($B46,Critério!$B:$AX,Q$3,0)*$D46))</f>
        <v/>
      </c>
      <c r="R46" s="106" t="str">
        <f>IF($D46=0,"",IF(VLOOKUP($B46,Critério!$B:$AX,R$3,0)="","",VLOOKUP($B46,Critério!$B:$AX,R$3,0)*$D46))</f>
        <v/>
      </c>
      <c r="S46" s="106" t="str">
        <f>IF($D46=0,"",IF(VLOOKUP($B46,Critério!$B:$AX,S$3,0)="","",VLOOKUP($B46,Critério!$B:$AX,S$3,0)*$D46))</f>
        <v/>
      </c>
    </row>
    <row r="47" spans="2:19" s="21" customFormat="1" x14ac:dyDescent="0.2">
      <c r="B47" s="49">
        <v>8</v>
      </c>
      <c r="C47" s="50" t="str">
        <f>IF(Critério!C49="","",Critério!C49)</f>
        <v/>
      </c>
      <c r="D47" s="51">
        <f>SUM(D48:D52)</f>
        <v>0</v>
      </c>
      <c r="E47" s="105">
        <f t="shared" ref="E47:L47" si="15">SUM(E48:E52)</f>
        <v>0</v>
      </c>
      <c r="F47" s="105">
        <f t="shared" si="15"/>
        <v>0</v>
      </c>
      <c r="G47" s="105">
        <f t="shared" si="15"/>
        <v>0</v>
      </c>
      <c r="H47" s="105">
        <f t="shared" si="15"/>
        <v>0</v>
      </c>
      <c r="I47" s="105">
        <f t="shared" si="15"/>
        <v>0</v>
      </c>
      <c r="J47" s="105">
        <f t="shared" si="15"/>
        <v>0</v>
      </c>
      <c r="K47" s="105">
        <f t="shared" si="15"/>
        <v>0</v>
      </c>
      <c r="L47" s="105">
        <f t="shared" si="15"/>
        <v>0</v>
      </c>
      <c r="M47" s="105">
        <f t="shared" ref="M47:S47" si="16">SUM(M48:M52)</f>
        <v>0</v>
      </c>
      <c r="N47" s="105">
        <f t="shared" si="16"/>
        <v>0</v>
      </c>
      <c r="O47" s="105">
        <f t="shared" si="16"/>
        <v>0</v>
      </c>
      <c r="P47" s="105">
        <f t="shared" si="16"/>
        <v>0</v>
      </c>
      <c r="Q47" s="105">
        <f t="shared" si="16"/>
        <v>0</v>
      </c>
      <c r="R47" s="105">
        <f t="shared" si="16"/>
        <v>0</v>
      </c>
      <c r="S47" s="105">
        <f t="shared" si="16"/>
        <v>0</v>
      </c>
    </row>
    <row r="48" spans="2:19" s="21" customFormat="1" x14ac:dyDescent="0.2">
      <c r="B48" s="39" t="s">
        <v>92</v>
      </c>
      <c r="C48" s="43" t="str">
        <f>IF(Critério!C50="","",Critério!C50)</f>
        <v/>
      </c>
      <c r="D48" s="41">
        <f>Critério!E50</f>
        <v>0</v>
      </c>
      <c r="E48" s="106" t="str">
        <f>IF($D48=0,"",IF(VLOOKUP($B48,Critério!$B:$AX,E$3,0)="","",VLOOKUP($B48,Critério!$B:$AX,E$3,0)*$D48))</f>
        <v/>
      </c>
      <c r="F48" s="106" t="str">
        <f>IF($D48=0,"",IF(VLOOKUP($B48,Critério!$B:$AX,F$3,0)="","",VLOOKUP($B48,Critério!$B:$AX,F$3,0)*$D48))</f>
        <v/>
      </c>
      <c r="G48" s="106" t="str">
        <f>IF($D48=0,"",IF(VLOOKUP($B48,Critério!$B:$AX,G$3,0)="","",VLOOKUP($B48,Critério!$B:$AX,G$3,0)*$D48))</f>
        <v/>
      </c>
      <c r="H48" s="106" t="str">
        <f>IF($D48=0,"",IF(VLOOKUP($B48,Critério!$B:$AX,H$3,0)="","",VLOOKUP($B48,Critério!$B:$AX,H$3,0)*$D48))</f>
        <v/>
      </c>
      <c r="I48" s="106" t="str">
        <f>IF($D48=0,"",IF(VLOOKUP($B48,Critério!$B:$AX,I$3,0)="","",VLOOKUP($B48,Critério!$B:$AX,I$3,0)*$D48))</f>
        <v/>
      </c>
      <c r="J48" s="106" t="str">
        <f>IF($D48=0,"",IF(VLOOKUP($B48,Critério!$B:$AX,J$3,0)="","",VLOOKUP($B48,Critério!$B:$AX,J$3,0)*$D48))</f>
        <v/>
      </c>
      <c r="K48" s="106" t="str">
        <f>IF($D48=0,"",IF(VLOOKUP($B48,Critério!$B:$AX,K$3,0)="","",VLOOKUP($B48,Critério!$B:$AX,K$3,0)*$D48))</f>
        <v/>
      </c>
      <c r="L48" s="106" t="str">
        <f>IF($D48=0,"",IF(VLOOKUP($B48,Critério!$B:$AX,L$3,0)="","",VLOOKUP($B48,Critério!$B:$AX,L$3,0)*$D48))</f>
        <v/>
      </c>
      <c r="M48" s="106" t="str">
        <f>IF($D48=0,"",IF(VLOOKUP($B48,Critério!$B:$AX,M$3,0)="","",VLOOKUP($B48,Critério!$B:$AX,M$3,0)*$D48))</f>
        <v/>
      </c>
      <c r="N48" s="106" t="str">
        <f>IF($D48=0,"",IF(VLOOKUP($B48,Critério!$B:$AX,N$3,0)="","",VLOOKUP($B48,Critério!$B:$AX,N$3,0)*$D48))</f>
        <v/>
      </c>
      <c r="O48" s="106" t="str">
        <f>IF($D48=0,"",IF(VLOOKUP($B48,Critério!$B:$AX,O$3,0)="","",VLOOKUP($B48,Critério!$B:$AX,O$3,0)*$D48))</f>
        <v/>
      </c>
      <c r="P48" s="106" t="str">
        <f>IF($D48=0,"",IF(VLOOKUP($B48,Critério!$B:$AX,P$3,0)="","",VLOOKUP($B48,Critério!$B:$AX,P$3,0)*$D48))</f>
        <v/>
      </c>
      <c r="Q48" s="106" t="str">
        <f>IF($D48=0,"",IF(VLOOKUP($B48,Critério!$B:$AX,Q$3,0)="","",VLOOKUP($B48,Critério!$B:$AX,Q$3,0)*$D48))</f>
        <v/>
      </c>
      <c r="R48" s="106" t="str">
        <f>IF($D48=0,"",IF(VLOOKUP($B48,Critério!$B:$AX,R$3,0)="","",VLOOKUP($B48,Critério!$B:$AX,R$3,0)*$D48))</f>
        <v/>
      </c>
      <c r="S48" s="106" t="str">
        <f>IF($D48=0,"",IF(VLOOKUP($B48,Critério!$B:$AX,S$3,0)="","",VLOOKUP($B48,Critério!$B:$AX,S$3,0)*$D48))</f>
        <v/>
      </c>
    </row>
    <row r="49" spans="2:19" s="21" customFormat="1" x14ac:dyDescent="0.2">
      <c r="B49" s="39" t="s">
        <v>93</v>
      </c>
      <c r="C49" s="43" t="str">
        <f>IF(Critério!C51="","",Critério!C51)</f>
        <v/>
      </c>
      <c r="D49" s="41">
        <f>Critério!E51</f>
        <v>0</v>
      </c>
      <c r="E49" s="106" t="str">
        <f>IF($D49=0,"",IF(VLOOKUP($B49,Critério!$B:$AX,E$3,0)="","",VLOOKUP($B49,Critério!$B:$AX,E$3,0)*$D49))</f>
        <v/>
      </c>
      <c r="F49" s="106" t="str">
        <f>IF($D49=0,"",IF(VLOOKUP($B49,Critério!$B:$AX,F$3,0)="","",VLOOKUP($B49,Critério!$B:$AX,F$3,0)*$D49))</f>
        <v/>
      </c>
      <c r="G49" s="106" t="str">
        <f>IF($D49=0,"",IF(VLOOKUP($B49,Critério!$B:$AX,G$3,0)="","",VLOOKUP($B49,Critério!$B:$AX,G$3,0)*$D49))</f>
        <v/>
      </c>
      <c r="H49" s="106" t="str">
        <f>IF($D49=0,"",IF(VLOOKUP($B49,Critério!$B:$AX,H$3,0)="","",VLOOKUP($B49,Critério!$B:$AX,H$3,0)*$D49))</f>
        <v/>
      </c>
      <c r="I49" s="106" t="str">
        <f>IF($D49=0,"",IF(VLOOKUP($B49,Critério!$B:$AX,I$3,0)="","",VLOOKUP($B49,Critério!$B:$AX,I$3,0)*$D49))</f>
        <v/>
      </c>
      <c r="J49" s="106" t="str">
        <f>IF($D49=0,"",IF(VLOOKUP($B49,Critério!$B:$AX,J$3,0)="","",VLOOKUP($B49,Critério!$B:$AX,J$3,0)*$D49))</f>
        <v/>
      </c>
      <c r="K49" s="106" t="str">
        <f>IF($D49=0,"",IF(VLOOKUP($B49,Critério!$B:$AX,K$3,0)="","",VLOOKUP($B49,Critério!$B:$AX,K$3,0)*$D49))</f>
        <v/>
      </c>
      <c r="L49" s="106" t="str">
        <f>IF($D49=0,"",IF(VLOOKUP($B49,Critério!$B:$AX,L$3,0)="","",VLOOKUP($B49,Critério!$B:$AX,L$3,0)*$D49))</f>
        <v/>
      </c>
      <c r="M49" s="106" t="str">
        <f>IF($D49=0,"",IF(VLOOKUP($B49,Critério!$B:$AX,M$3,0)="","",VLOOKUP($B49,Critério!$B:$AX,M$3,0)*$D49))</f>
        <v/>
      </c>
      <c r="N49" s="106" t="str">
        <f>IF($D49=0,"",IF(VLOOKUP($B49,Critério!$B:$AX,N$3,0)="","",VLOOKUP($B49,Critério!$B:$AX,N$3,0)*$D49))</f>
        <v/>
      </c>
      <c r="O49" s="106" t="str">
        <f>IF($D49=0,"",IF(VLOOKUP($B49,Critério!$B:$AX,O$3,0)="","",VLOOKUP($B49,Critério!$B:$AX,O$3,0)*$D49))</f>
        <v/>
      </c>
      <c r="P49" s="106" t="str">
        <f>IF($D49=0,"",IF(VLOOKUP($B49,Critério!$B:$AX,P$3,0)="","",VLOOKUP($B49,Critério!$B:$AX,P$3,0)*$D49))</f>
        <v/>
      </c>
      <c r="Q49" s="106" t="str">
        <f>IF($D49=0,"",IF(VLOOKUP($B49,Critério!$B:$AX,Q$3,0)="","",VLOOKUP($B49,Critério!$B:$AX,Q$3,0)*$D49))</f>
        <v/>
      </c>
      <c r="R49" s="106" t="str">
        <f>IF($D49=0,"",IF(VLOOKUP($B49,Critério!$B:$AX,R$3,0)="","",VLOOKUP($B49,Critério!$B:$AX,R$3,0)*$D49))</f>
        <v/>
      </c>
      <c r="S49" s="106" t="str">
        <f>IF($D49=0,"",IF(VLOOKUP($B49,Critério!$B:$AX,S$3,0)="","",VLOOKUP($B49,Critério!$B:$AX,S$3,0)*$D49))</f>
        <v/>
      </c>
    </row>
    <row r="50" spans="2:19" s="21" customFormat="1" x14ac:dyDescent="0.2">
      <c r="B50" s="39" t="s">
        <v>94</v>
      </c>
      <c r="C50" s="43" t="str">
        <f>IF(Critério!C52="","",Critério!C52)</f>
        <v/>
      </c>
      <c r="D50" s="41">
        <f>Critério!E52</f>
        <v>0</v>
      </c>
      <c r="E50" s="106" t="str">
        <f>IF($D50=0,"",IF(VLOOKUP($B50,Critério!$B:$AX,E$3,0)="","",VLOOKUP($B50,Critério!$B:$AX,E$3,0)*$D50))</f>
        <v/>
      </c>
      <c r="F50" s="106" t="str">
        <f>IF($D50=0,"",IF(VLOOKUP($B50,Critério!$B:$AX,F$3,0)="","",VLOOKUP($B50,Critério!$B:$AX,F$3,0)*$D50))</f>
        <v/>
      </c>
      <c r="G50" s="106" t="str">
        <f>IF($D50=0,"",IF(VLOOKUP($B50,Critério!$B:$AX,G$3,0)="","",VLOOKUP($B50,Critério!$B:$AX,G$3,0)*$D50))</f>
        <v/>
      </c>
      <c r="H50" s="106" t="str">
        <f>IF($D50=0,"",IF(VLOOKUP($B50,Critério!$B:$AX,H$3,0)="","",VLOOKUP($B50,Critério!$B:$AX,H$3,0)*$D50))</f>
        <v/>
      </c>
      <c r="I50" s="106" t="str">
        <f>IF($D50=0,"",IF(VLOOKUP($B50,Critério!$B:$AX,I$3,0)="","",VLOOKUP($B50,Critério!$B:$AX,I$3,0)*$D50))</f>
        <v/>
      </c>
      <c r="J50" s="106" t="str">
        <f>IF($D50=0,"",IF(VLOOKUP($B50,Critério!$B:$AX,J$3,0)="","",VLOOKUP($B50,Critério!$B:$AX,J$3,0)*$D50))</f>
        <v/>
      </c>
      <c r="K50" s="106" t="str">
        <f>IF($D50=0,"",IF(VLOOKUP($B50,Critério!$B:$AX,K$3,0)="","",VLOOKUP($B50,Critério!$B:$AX,K$3,0)*$D50))</f>
        <v/>
      </c>
      <c r="L50" s="106" t="str">
        <f>IF($D50=0,"",IF(VLOOKUP($B50,Critério!$B:$AX,L$3,0)="","",VLOOKUP($B50,Critério!$B:$AX,L$3,0)*$D50))</f>
        <v/>
      </c>
      <c r="M50" s="106" t="str">
        <f>IF($D50=0,"",IF(VLOOKUP($B50,Critério!$B:$AX,M$3,0)="","",VLOOKUP($B50,Critério!$B:$AX,M$3,0)*$D50))</f>
        <v/>
      </c>
      <c r="N50" s="106" t="str">
        <f>IF($D50=0,"",IF(VLOOKUP($B50,Critério!$B:$AX,N$3,0)="","",VLOOKUP($B50,Critério!$B:$AX,N$3,0)*$D50))</f>
        <v/>
      </c>
      <c r="O50" s="106" t="str">
        <f>IF($D50=0,"",IF(VLOOKUP($B50,Critério!$B:$AX,O$3,0)="","",VLOOKUP($B50,Critério!$B:$AX,O$3,0)*$D50))</f>
        <v/>
      </c>
      <c r="P50" s="106" t="str">
        <f>IF($D50=0,"",IF(VLOOKUP($B50,Critério!$B:$AX,P$3,0)="","",VLOOKUP($B50,Critério!$B:$AX,P$3,0)*$D50))</f>
        <v/>
      </c>
      <c r="Q50" s="106" t="str">
        <f>IF($D50=0,"",IF(VLOOKUP($B50,Critério!$B:$AX,Q$3,0)="","",VLOOKUP($B50,Critério!$B:$AX,Q$3,0)*$D50))</f>
        <v/>
      </c>
      <c r="R50" s="106" t="str">
        <f>IF($D50=0,"",IF(VLOOKUP($B50,Critério!$B:$AX,R$3,0)="","",VLOOKUP($B50,Critério!$B:$AX,R$3,0)*$D50))</f>
        <v/>
      </c>
      <c r="S50" s="106" t="str">
        <f>IF($D50=0,"",IF(VLOOKUP($B50,Critério!$B:$AX,S$3,0)="","",VLOOKUP($B50,Critério!$B:$AX,S$3,0)*$D50))</f>
        <v/>
      </c>
    </row>
    <row r="51" spans="2:19" s="21" customFormat="1" x14ac:dyDescent="0.2">
      <c r="B51" s="39" t="s">
        <v>95</v>
      </c>
      <c r="C51" s="43" t="str">
        <f>IF(Critério!C53="","",Critério!C53)</f>
        <v/>
      </c>
      <c r="D51" s="41">
        <f>Critério!E53</f>
        <v>0</v>
      </c>
      <c r="E51" s="106" t="str">
        <f>IF($D51=0,"",IF(VLOOKUP($B51,Critério!$B:$AX,E$3,0)="","",VLOOKUP($B51,Critério!$B:$AX,E$3,0)*$D51))</f>
        <v/>
      </c>
      <c r="F51" s="106" t="str">
        <f>IF($D51=0,"",IF(VLOOKUP($B51,Critério!$B:$AX,F$3,0)="","",VLOOKUP($B51,Critério!$B:$AX,F$3,0)*$D51))</f>
        <v/>
      </c>
      <c r="G51" s="106" t="str">
        <f>IF($D51=0,"",IF(VLOOKUP($B51,Critério!$B:$AX,G$3,0)="","",VLOOKUP($B51,Critério!$B:$AX,G$3,0)*$D51))</f>
        <v/>
      </c>
      <c r="H51" s="106" t="str">
        <f>IF($D51=0,"",IF(VLOOKUP($B51,Critério!$B:$AX,H$3,0)="","",VLOOKUP($B51,Critério!$B:$AX,H$3,0)*$D51))</f>
        <v/>
      </c>
      <c r="I51" s="106" t="str">
        <f>IF($D51=0,"",IF(VLOOKUP($B51,Critério!$B:$AX,I$3,0)="","",VLOOKUP($B51,Critério!$B:$AX,I$3,0)*$D51))</f>
        <v/>
      </c>
      <c r="J51" s="106" t="str">
        <f>IF($D51=0,"",IF(VLOOKUP($B51,Critério!$B:$AX,J$3,0)="","",VLOOKUP($B51,Critério!$B:$AX,J$3,0)*$D51))</f>
        <v/>
      </c>
      <c r="K51" s="106" t="str">
        <f>IF($D51=0,"",IF(VLOOKUP($B51,Critério!$B:$AX,K$3,0)="","",VLOOKUP($B51,Critério!$B:$AX,K$3,0)*$D51))</f>
        <v/>
      </c>
      <c r="L51" s="106" t="str">
        <f>IF($D51=0,"",IF(VLOOKUP($B51,Critério!$B:$AX,L$3,0)="","",VLOOKUP($B51,Critério!$B:$AX,L$3,0)*$D51))</f>
        <v/>
      </c>
      <c r="M51" s="106" t="str">
        <f>IF($D51=0,"",IF(VLOOKUP($B51,Critério!$B:$AX,M$3,0)="","",VLOOKUP($B51,Critério!$B:$AX,M$3,0)*$D51))</f>
        <v/>
      </c>
      <c r="N51" s="106" t="str">
        <f>IF($D51=0,"",IF(VLOOKUP($B51,Critério!$B:$AX,N$3,0)="","",VLOOKUP($B51,Critério!$B:$AX,N$3,0)*$D51))</f>
        <v/>
      </c>
      <c r="O51" s="106" t="str">
        <f>IF($D51=0,"",IF(VLOOKUP($B51,Critério!$B:$AX,O$3,0)="","",VLOOKUP($B51,Critério!$B:$AX,O$3,0)*$D51))</f>
        <v/>
      </c>
      <c r="P51" s="106" t="str">
        <f>IF($D51=0,"",IF(VLOOKUP($B51,Critério!$B:$AX,P$3,0)="","",VLOOKUP($B51,Critério!$B:$AX,P$3,0)*$D51))</f>
        <v/>
      </c>
      <c r="Q51" s="106" t="str">
        <f>IF($D51=0,"",IF(VLOOKUP($B51,Critério!$B:$AX,Q$3,0)="","",VLOOKUP($B51,Critério!$B:$AX,Q$3,0)*$D51))</f>
        <v/>
      </c>
      <c r="R51" s="106" t="str">
        <f>IF($D51=0,"",IF(VLOOKUP($B51,Critério!$B:$AX,R$3,0)="","",VLOOKUP($B51,Critério!$B:$AX,R$3,0)*$D51))</f>
        <v/>
      </c>
      <c r="S51" s="106" t="str">
        <f>IF($D51=0,"",IF(VLOOKUP($B51,Critério!$B:$AX,S$3,0)="","",VLOOKUP($B51,Critério!$B:$AX,S$3,0)*$D51))</f>
        <v/>
      </c>
    </row>
    <row r="52" spans="2:19" s="21" customFormat="1" x14ac:dyDescent="0.2">
      <c r="B52" s="39" t="s">
        <v>96</v>
      </c>
      <c r="C52" s="42" t="str">
        <f>IF(Critério!C54="","",Critério!C54)</f>
        <v/>
      </c>
      <c r="D52" s="41">
        <f>Critério!E54</f>
        <v>0</v>
      </c>
      <c r="E52" s="106" t="str">
        <f>IF($D52=0,"",IF(VLOOKUP($B52,Critério!$B:$AX,E$3,0)="","",VLOOKUP($B52,Critério!$B:$AX,E$3,0)*$D52))</f>
        <v/>
      </c>
      <c r="F52" s="106" t="str">
        <f>IF($D52=0,"",IF(VLOOKUP($B52,Critério!$B:$AX,F$3,0)="","",VLOOKUP($B52,Critério!$B:$AX,F$3,0)*$D52))</f>
        <v/>
      </c>
      <c r="G52" s="106" t="str">
        <f>IF($D52=0,"",IF(VLOOKUP($B52,Critério!$B:$AX,G$3,0)="","",VLOOKUP($B52,Critério!$B:$AX,G$3,0)*$D52))</f>
        <v/>
      </c>
      <c r="H52" s="106" t="str">
        <f>IF($D52=0,"",IF(VLOOKUP($B52,Critério!$B:$AX,H$3,0)="","",VLOOKUP($B52,Critério!$B:$AX,H$3,0)*$D52))</f>
        <v/>
      </c>
      <c r="I52" s="106" t="str">
        <f>IF($D52=0,"",IF(VLOOKUP($B52,Critério!$B:$AX,I$3,0)="","",VLOOKUP($B52,Critério!$B:$AX,I$3,0)*$D52))</f>
        <v/>
      </c>
      <c r="J52" s="106" t="str">
        <f>IF($D52=0,"",IF(VLOOKUP($B52,Critério!$B:$AX,J$3,0)="","",VLOOKUP($B52,Critério!$B:$AX,J$3,0)*$D52))</f>
        <v/>
      </c>
      <c r="K52" s="106" t="str">
        <f>IF($D52=0,"",IF(VLOOKUP($B52,Critério!$B:$AX,K$3,0)="","",VLOOKUP($B52,Critério!$B:$AX,K$3,0)*$D52))</f>
        <v/>
      </c>
      <c r="L52" s="106" t="str">
        <f>IF($D52=0,"",IF(VLOOKUP($B52,Critério!$B:$AX,L$3,0)="","",VLOOKUP($B52,Critério!$B:$AX,L$3,0)*$D52))</f>
        <v/>
      </c>
      <c r="M52" s="106" t="str">
        <f>IF($D52=0,"",IF(VLOOKUP($B52,Critério!$B:$AX,M$3,0)="","",VLOOKUP($B52,Critério!$B:$AX,M$3,0)*$D52))</f>
        <v/>
      </c>
      <c r="N52" s="106" t="str">
        <f>IF($D52=0,"",IF(VLOOKUP($B52,Critério!$B:$AX,N$3,0)="","",VLOOKUP($B52,Critério!$B:$AX,N$3,0)*$D52))</f>
        <v/>
      </c>
      <c r="O52" s="106" t="str">
        <f>IF($D52=0,"",IF(VLOOKUP($B52,Critério!$B:$AX,O$3,0)="","",VLOOKUP($B52,Critério!$B:$AX,O$3,0)*$D52))</f>
        <v/>
      </c>
      <c r="P52" s="106" t="str">
        <f>IF($D52=0,"",IF(VLOOKUP($B52,Critério!$B:$AX,P$3,0)="","",VLOOKUP($B52,Critério!$B:$AX,P$3,0)*$D52))</f>
        <v/>
      </c>
      <c r="Q52" s="106" t="str">
        <f>IF($D52=0,"",IF(VLOOKUP($B52,Critério!$B:$AX,Q$3,0)="","",VLOOKUP($B52,Critério!$B:$AX,Q$3,0)*$D52))</f>
        <v/>
      </c>
      <c r="R52" s="106" t="str">
        <f>IF($D52=0,"",IF(VLOOKUP($B52,Critério!$B:$AX,R$3,0)="","",VLOOKUP($B52,Critério!$B:$AX,R$3,0)*$D52))</f>
        <v/>
      </c>
      <c r="S52" s="106" t="str">
        <f>IF($D52=0,"",IF(VLOOKUP($B52,Critério!$B:$AX,S$3,0)="","",VLOOKUP($B52,Critério!$B:$AX,S$3,0)*$D52))</f>
        <v/>
      </c>
    </row>
    <row r="53" spans="2:19" s="21" customFormat="1" x14ac:dyDescent="0.2">
      <c r="B53" s="47"/>
      <c r="C53" s="47" t="s">
        <v>97</v>
      </c>
      <c r="D53" s="48"/>
      <c r="E53" s="107" t="e">
        <f>SUM(E5,E11,E17,E23,E29,E35,E41,E47)</f>
        <v>#REF!</v>
      </c>
      <c r="F53" s="107" t="e">
        <f t="shared" ref="F53:L53" si="17">SUM(F5,F11,F17,F23,F29,F35,F41,F47)</f>
        <v>#REF!</v>
      </c>
      <c r="G53" s="107" t="e">
        <f t="shared" si="17"/>
        <v>#REF!</v>
      </c>
      <c r="H53" s="107" t="e">
        <f t="shared" si="17"/>
        <v>#REF!</v>
      </c>
      <c r="I53" s="107" t="e">
        <f t="shared" si="17"/>
        <v>#REF!</v>
      </c>
      <c r="J53" s="107" t="e">
        <f t="shared" si="17"/>
        <v>#REF!</v>
      </c>
      <c r="K53" s="107" t="e">
        <f t="shared" si="17"/>
        <v>#REF!</v>
      </c>
      <c r="L53" s="107" t="e">
        <f t="shared" si="17"/>
        <v>#REF!</v>
      </c>
      <c r="M53" s="107" t="e">
        <f t="shared" ref="M53:S53" si="18">SUM(M5,M11,M17,M23,M29,M35,M41,M47)</f>
        <v>#REF!</v>
      </c>
      <c r="N53" s="107" t="e">
        <f t="shared" si="18"/>
        <v>#REF!</v>
      </c>
      <c r="O53" s="107" t="e">
        <f t="shared" si="18"/>
        <v>#REF!</v>
      </c>
      <c r="P53" s="107" t="e">
        <f t="shared" si="18"/>
        <v>#REF!</v>
      </c>
      <c r="Q53" s="107" t="e">
        <f t="shared" si="18"/>
        <v>#REF!</v>
      </c>
      <c r="R53" s="107" t="e">
        <f t="shared" si="18"/>
        <v>#REF!</v>
      </c>
      <c r="S53" s="107" t="e">
        <f t="shared" si="18"/>
        <v>#REF!</v>
      </c>
    </row>
    <row r="54" spans="2:19" s="21" customFormat="1" x14ac:dyDescent="0.2">
      <c r="B54" s="22"/>
      <c r="C54" s="24"/>
      <c r="D54" s="23"/>
      <c r="E54" s="25"/>
      <c r="F54" s="26"/>
      <c r="G54" s="27"/>
      <c r="H54" s="27"/>
      <c r="I54" s="27"/>
      <c r="J54" s="27"/>
      <c r="K54" s="27"/>
      <c r="L54" s="27"/>
    </row>
    <row r="55" spans="2:19" x14ac:dyDescent="0.2">
      <c r="C55" s="15"/>
      <c r="F55" s="18"/>
      <c r="G55" s="18"/>
    </row>
    <row r="56" spans="2:19" x14ac:dyDescent="0.2">
      <c r="B56" s="28"/>
      <c r="C56" s="29"/>
      <c r="D56" s="30"/>
      <c r="E56" s="31"/>
      <c r="F56" s="31"/>
      <c r="G56" s="32"/>
      <c r="I56" s="32"/>
      <c r="J56" s="32"/>
      <c r="K56" s="32"/>
      <c r="L56" s="32"/>
    </row>
    <row r="57" spans="2:19" x14ac:dyDescent="0.2">
      <c r="B57" s="33"/>
      <c r="C57" s="34"/>
      <c r="D57" s="52" t="s">
        <v>38</v>
      </c>
      <c r="E57" s="52" t="s">
        <v>100</v>
      </c>
      <c r="F57" s="52" t="s">
        <v>101</v>
      </c>
      <c r="G57" s="52" t="s">
        <v>102</v>
      </c>
      <c r="H57" s="92"/>
      <c r="I57" s="35" t="s">
        <v>56</v>
      </c>
      <c r="J57" s="35" t="s">
        <v>103</v>
      </c>
      <c r="K57" s="92"/>
      <c r="L57" s="92"/>
      <c r="M57" s="93"/>
      <c r="N57" s="36"/>
      <c r="O57" s="36"/>
    </row>
    <row r="58" spans="2:19" x14ac:dyDescent="0.2">
      <c r="B58" s="33"/>
      <c r="C58" s="34"/>
      <c r="D58" s="53">
        <v>1</v>
      </c>
      <c r="E58" s="54" t="e">
        <f>VLOOKUP(F58,$I$57:$J$72,2,0)</f>
        <v>#REF!</v>
      </c>
      <c r="F58" s="110" t="e">
        <f>LARGE($I$58:$I$72,D58)</f>
        <v>#REF!</v>
      </c>
      <c r="G58" s="55" t="e">
        <f>IF(F58&lt;Critério!$E$58,"Reprovado","Aprovado")</f>
        <v>#REF!</v>
      </c>
      <c r="H58" s="92"/>
      <c r="I58" s="108" t="e">
        <f>E53/10</f>
        <v>#REF!</v>
      </c>
      <c r="J58" s="103" t="str">
        <f>E4</f>
        <v/>
      </c>
      <c r="K58" s="102"/>
      <c r="L58" s="92"/>
      <c r="M58" s="93"/>
      <c r="N58" s="36"/>
      <c r="O58" s="36"/>
    </row>
    <row r="59" spans="2:19" x14ac:dyDescent="0.2">
      <c r="B59" s="33"/>
      <c r="C59" s="34"/>
      <c r="D59" s="53">
        <v>2</v>
      </c>
      <c r="E59" s="54" t="e">
        <f t="shared" ref="E59:E72" si="19">VLOOKUP(F59,$I$57:$J$72,2,0)</f>
        <v>#REF!</v>
      </c>
      <c r="F59" s="110" t="e">
        <f t="shared" ref="F59:F72" si="20">LARGE($I$58:$I$72,D59)</f>
        <v>#REF!</v>
      </c>
      <c r="G59" s="55" t="e">
        <f>IF(F59&lt;Critério!$E$58,"Reprovado","Aprovado")</f>
        <v>#REF!</v>
      </c>
      <c r="H59" s="92"/>
      <c r="I59" s="108" t="e">
        <f>F53/10</f>
        <v>#REF!</v>
      </c>
      <c r="J59" s="103" t="str">
        <f>F4</f>
        <v/>
      </c>
      <c r="K59" s="102"/>
      <c r="L59" s="92"/>
      <c r="M59" s="93"/>
      <c r="N59" s="36"/>
      <c r="O59" s="36"/>
    </row>
    <row r="60" spans="2:19" x14ac:dyDescent="0.2">
      <c r="B60" s="33"/>
      <c r="C60" s="34"/>
      <c r="D60" s="53">
        <v>3</v>
      </c>
      <c r="E60" s="54" t="e">
        <f t="shared" si="19"/>
        <v>#REF!</v>
      </c>
      <c r="F60" s="110" t="e">
        <f t="shared" si="20"/>
        <v>#REF!</v>
      </c>
      <c r="G60" s="55" t="e">
        <f>IF(F60&lt;Critério!$E$58,"Reprovado","Aprovado")</f>
        <v>#REF!</v>
      </c>
      <c r="H60" s="92"/>
      <c r="I60" s="108" t="e">
        <f>G53/10</f>
        <v>#REF!</v>
      </c>
      <c r="J60" s="103" t="str">
        <f>G4</f>
        <v/>
      </c>
      <c r="K60" s="102"/>
      <c r="L60" s="92"/>
      <c r="M60" s="93"/>
      <c r="N60" s="36"/>
      <c r="O60" s="36"/>
    </row>
    <row r="61" spans="2:19" x14ac:dyDescent="0.2">
      <c r="B61" s="33"/>
      <c r="C61" s="34"/>
      <c r="D61" s="53">
        <v>4</v>
      </c>
      <c r="E61" s="54" t="e">
        <f t="shared" si="19"/>
        <v>#REF!</v>
      </c>
      <c r="F61" s="110" t="e">
        <f t="shared" si="20"/>
        <v>#REF!</v>
      </c>
      <c r="G61" s="55" t="e">
        <f>IF(F61&lt;Critério!$E$58,"Reprovado","Aprovado")</f>
        <v>#REF!</v>
      </c>
      <c r="H61" s="92"/>
      <c r="I61" s="108" t="e">
        <f>H53/10</f>
        <v>#REF!</v>
      </c>
      <c r="J61" s="103" t="str">
        <f>H4</f>
        <v/>
      </c>
      <c r="K61" s="102"/>
      <c r="L61" s="92"/>
      <c r="M61" s="93"/>
      <c r="N61" s="36"/>
      <c r="O61" s="36"/>
    </row>
    <row r="62" spans="2:19" x14ac:dyDescent="0.2">
      <c r="B62" s="33"/>
      <c r="C62" s="34"/>
      <c r="D62" s="53">
        <v>5</v>
      </c>
      <c r="E62" s="54" t="e">
        <f t="shared" si="19"/>
        <v>#REF!</v>
      </c>
      <c r="F62" s="110" t="e">
        <f t="shared" si="20"/>
        <v>#REF!</v>
      </c>
      <c r="G62" s="55" t="e">
        <f>IF(F62&lt;Critério!$E$58,"Reprovado","Aprovado")</f>
        <v>#REF!</v>
      </c>
      <c r="H62" s="92"/>
      <c r="I62" s="108" t="e">
        <f>I53/10</f>
        <v>#REF!</v>
      </c>
      <c r="J62" s="103" t="str">
        <f>I4</f>
        <v/>
      </c>
      <c r="K62" s="102"/>
      <c r="L62" s="92"/>
      <c r="M62" s="93"/>
      <c r="N62" s="36"/>
      <c r="O62" s="36"/>
    </row>
    <row r="63" spans="2:19" x14ac:dyDescent="0.2">
      <c r="B63" s="33"/>
      <c r="C63" s="34"/>
      <c r="D63" s="53">
        <v>6</v>
      </c>
      <c r="E63" s="54" t="e">
        <f t="shared" si="19"/>
        <v>#REF!</v>
      </c>
      <c r="F63" s="110" t="e">
        <f t="shared" si="20"/>
        <v>#REF!</v>
      </c>
      <c r="G63" s="55" t="e">
        <f>IF(F63&lt;Critério!$E$58,"Reprovado","Aprovado")</f>
        <v>#REF!</v>
      </c>
      <c r="H63" s="92"/>
      <c r="I63" s="108" t="e">
        <f>J53/10</f>
        <v>#REF!</v>
      </c>
      <c r="J63" s="103" t="str">
        <f>J4</f>
        <v/>
      </c>
      <c r="K63" s="102"/>
      <c r="L63" s="92"/>
      <c r="M63" s="93"/>
      <c r="N63" s="36"/>
      <c r="O63" s="36"/>
    </row>
    <row r="64" spans="2:19" x14ac:dyDescent="0.2">
      <c r="B64" s="33"/>
      <c r="C64" s="34"/>
      <c r="D64" s="53">
        <v>7</v>
      </c>
      <c r="E64" s="54" t="e">
        <f t="shared" si="19"/>
        <v>#REF!</v>
      </c>
      <c r="F64" s="110" t="e">
        <f t="shared" si="20"/>
        <v>#REF!</v>
      </c>
      <c r="G64" s="55" t="e">
        <f>IF(F64&lt;Critério!$E$58,"Reprovado","Aprovado")</f>
        <v>#REF!</v>
      </c>
      <c r="H64" s="92"/>
      <c r="I64" s="108" t="e">
        <f>K53/10</f>
        <v>#REF!</v>
      </c>
      <c r="J64" s="103" t="str">
        <f>K4</f>
        <v/>
      </c>
      <c r="K64" s="102"/>
      <c r="L64" s="92"/>
      <c r="M64" s="93"/>
      <c r="N64" s="36"/>
      <c r="O64" s="36"/>
    </row>
    <row r="65" spans="2:15" x14ac:dyDescent="0.2">
      <c r="B65" s="33"/>
      <c r="C65" s="34"/>
      <c r="D65" s="53">
        <v>8</v>
      </c>
      <c r="E65" s="54" t="e">
        <f t="shared" si="19"/>
        <v>#REF!</v>
      </c>
      <c r="F65" s="110" t="e">
        <f t="shared" si="20"/>
        <v>#REF!</v>
      </c>
      <c r="G65" s="55" t="e">
        <f>IF(F65&lt;Critério!$E$58,"Reprovado","Aprovado")</f>
        <v>#REF!</v>
      </c>
      <c r="H65" s="92"/>
      <c r="I65" s="108" t="e">
        <f>L53/10</f>
        <v>#REF!</v>
      </c>
      <c r="J65" s="103" t="str">
        <f>L4</f>
        <v/>
      </c>
      <c r="K65" s="102"/>
      <c r="L65" s="92"/>
      <c r="M65" s="93"/>
      <c r="N65" s="36"/>
      <c r="O65" s="36"/>
    </row>
    <row r="66" spans="2:15" x14ac:dyDescent="0.2">
      <c r="B66" s="33"/>
      <c r="C66" s="38"/>
      <c r="D66" s="53">
        <v>9</v>
      </c>
      <c r="E66" s="54" t="e">
        <f t="shared" si="19"/>
        <v>#REF!</v>
      </c>
      <c r="F66" s="110" t="e">
        <f t="shared" si="20"/>
        <v>#REF!</v>
      </c>
      <c r="G66" s="55" t="e">
        <f>IF(F66&lt;Critério!$E$58,"Reprovado","Aprovado")</f>
        <v>#REF!</v>
      </c>
      <c r="H66" s="92"/>
      <c r="I66" s="109" t="e">
        <f>M53/10</f>
        <v>#REF!</v>
      </c>
      <c r="J66" s="103" t="str">
        <f>M4</f>
        <v/>
      </c>
      <c r="K66" s="102"/>
      <c r="L66" s="92"/>
      <c r="M66" s="93"/>
      <c r="N66" s="36"/>
      <c r="O66" s="36"/>
    </row>
    <row r="67" spans="2:15" x14ac:dyDescent="0.2">
      <c r="B67" s="33"/>
      <c r="C67" s="38"/>
      <c r="D67" s="53">
        <v>10</v>
      </c>
      <c r="E67" s="54" t="e">
        <f t="shared" si="19"/>
        <v>#REF!</v>
      </c>
      <c r="F67" s="110" t="e">
        <f t="shared" si="20"/>
        <v>#REF!</v>
      </c>
      <c r="G67" s="55" t="e">
        <f>IF(F67&lt;Critério!$E$58,"Reprovado","Aprovado")</f>
        <v>#REF!</v>
      </c>
      <c r="H67" s="92"/>
      <c r="I67" s="109" t="e">
        <f>N53/10</f>
        <v>#REF!</v>
      </c>
      <c r="J67" s="103" t="str">
        <f>N4</f>
        <v/>
      </c>
      <c r="K67" s="102"/>
      <c r="L67" s="92"/>
      <c r="M67" s="93"/>
      <c r="N67" s="36"/>
      <c r="O67" s="36"/>
    </row>
    <row r="68" spans="2:15" x14ac:dyDescent="0.2">
      <c r="B68" s="33"/>
      <c r="C68" s="38"/>
      <c r="D68" s="53">
        <v>11</v>
      </c>
      <c r="E68" s="54" t="e">
        <f t="shared" si="19"/>
        <v>#REF!</v>
      </c>
      <c r="F68" s="110" t="e">
        <f t="shared" si="20"/>
        <v>#REF!</v>
      </c>
      <c r="G68" s="55" t="e">
        <f>IF(F68&lt;Critério!$E$58,"Reprovado","Aprovado")</f>
        <v>#REF!</v>
      </c>
      <c r="H68" s="92"/>
      <c r="I68" s="109" t="e">
        <f>O53/10</f>
        <v>#REF!</v>
      </c>
      <c r="J68" s="103" t="str">
        <f>O4</f>
        <v/>
      </c>
      <c r="K68" s="102"/>
      <c r="L68" s="92"/>
      <c r="M68" s="93"/>
      <c r="N68" s="36"/>
      <c r="O68" s="36"/>
    </row>
    <row r="69" spans="2:15" x14ac:dyDescent="0.2">
      <c r="B69" s="33"/>
      <c r="C69" s="38"/>
      <c r="D69" s="53">
        <v>12</v>
      </c>
      <c r="E69" s="54" t="e">
        <f t="shared" si="19"/>
        <v>#REF!</v>
      </c>
      <c r="F69" s="110" t="e">
        <f t="shared" si="20"/>
        <v>#REF!</v>
      </c>
      <c r="G69" s="55" t="e">
        <f>IF(F69&lt;Critério!$E$58,"Reprovado","Aprovado")</f>
        <v>#REF!</v>
      </c>
      <c r="H69" s="92"/>
      <c r="I69" s="109" t="e">
        <f>P53/10</f>
        <v>#REF!</v>
      </c>
      <c r="J69" s="103" t="str">
        <f>P4</f>
        <v/>
      </c>
      <c r="K69" s="102"/>
      <c r="L69" s="92"/>
      <c r="M69" s="93"/>
      <c r="N69" s="36"/>
      <c r="O69" s="36"/>
    </row>
    <row r="70" spans="2:15" x14ac:dyDescent="0.2">
      <c r="B70" s="33"/>
      <c r="C70" s="38"/>
      <c r="D70" s="53">
        <v>13</v>
      </c>
      <c r="E70" s="54" t="e">
        <f t="shared" si="19"/>
        <v>#REF!</v>
      </c>
      <c r="F70" s="110" t="e">
        <f t="shared" si="20"/>
        <v>#REF!</v>
      </c>
      <c r="G70" s="55" t="e">
        <f>IF(F70&lt;Critério!$E$58,"Reprovado","Aprovado")</f>
        <v>#REF!</v>
      </c>
      <c r="H70" s="92"/>
      <c r="I70" s="109" t="e">
        <f>Q53/10</f>
        <v>#REF!</v>
      </c>
      <c r="J70" s="103" t="str">
        <f>Q4</f>
        <v/>
      </c>
      <c r="K70" s="102"/>
      <c r="L70" s="92"/>
      <c r="M70" s="93"/>
      <c r="N70" s="36"/>
      <c r="O70" s="36"/>
    </row>
    <row r="71" spans="2:15" x14ac:dyDescent="0.2">
      <c r="B71" s="33"/>
      <c r="C71" s="38"/>
      <c r="D71" s="53">
        <v>14</v>
      </c>
      <c r="E71" s="54" t="e">
        <f t="shared" si="19"/>
        <v>#REF!</v>
      </c>
      <c r="F71" s="110" t="e">
        <f t="shared" si="20"/>
        <v>#REF!</v>
      </c>
      <c r="G71" s="55" t="e">
        <f>IF(F71&lt;Critério!$E$58,"Reprovado","Aprovado")</f>
        <v>#REF!</v>
      </c>
      <c r="H71" s="92"/>
      <c r="I71" s="109" t="e">
        <f>R53/10</f>
        <v>#REF!</v>
      </c>
      <c r="J71" s="103" t="str">
        <f>R4</f>
        <v/>
      </c>
      <c r="K71" s="102"/>
      <c r="L71" s="92"/>
      <c r="M71" s="93"/>
      <c r="N71" s="36"/>
      <c r="O71" s="36"/>
    </row>
    <row r="72" spans="2:15" x14ac:dyDescent="0.2">
      <c r="B72" s="33"/>
      <c r="C72" s="38"/>
      <c r="D72" s="53">
        <v>15</v>
      </c>
      <c r="E72" s="54" t="e">
        <f t="shared" si="19"/>
        <v>#REF!</v>
      </c>
      <c r="F72" s="110" t="e">
        <f t="shared" si="20"/>
        <v>#REF!</v>
      </c>
      <c r="G72" s="55" t="e">
        <f>IF(F72&lt;Critério!$E$58,"Reprovado","Aprovado")</f>
        <v>#REF!</v>
      </c>
      <c r="H72" s="92"/>
      <c r="I72" s="109" t="e">
        <f>S53/10</f>
        <v>#REF!</v>
      </c>
      <c r="J72" s="103" t="str">
        <f>S4</f>
        <v/>
      </c>
      <c r="K72" s="102"/>
      <c r="L72" s="92"/>
      <c r="M72" s="93"/>
      <c r="N72" s="36"/>
      <c r="O72" s="36"/>
    </row>
    <row r="73" spans="2:15" x14ac:dyDescent="0.2">
      <c r="B73" s="33"/>
      <c r="C73" s="38"/>
      <c r="H73" s="92"/>
      <c r="I73" s="92"/>
      <c r="J73" s="92"/>
      <c r="K73" s="92"/>
      <c r="L73" s="92"/>
      <c r="M73" s="93"/>
      <c r="N73" s="36"/>
      <c r="O73" s="36"/>
    </row>
    <row r="74" spans="2:15" x14ac:dyDescent="0.2">
      <c r="B74" s="33"/>
      <c r="C74" s="38"/>
      <c r="H74" s="92"/>
      <c r="I74" s="92"/>
      <c r="J74" s="92"/>
      <c r="K74" s="92"/>
      <c r="L74" s="92"/>
      <c r="M74" s="93"/>
    </row>
    <row r="75" spans="2:15" x14ac:dyDescent="0.2">
      <c r="B75" s="33"/>
      <c r="C75" s="38"/>
    </row>
    <row r="76" spans="2:15" x14ac:dyDescent="0.2">
      <c r="B76" s="33"/>
      <c r="C76" s="38"/>
    </row>
    <row r="77" spans="2:15" x14ac:dyDescent="0.2">
      <c r="B77" s="33"/>
      <c r="C77" s="38"/>
    </row>
  </sheetData>
  <sheetProtection algorithmName="SHA-512" hashValue="7ZXdq60eEyoTSGBoPwAM/VdbCAFZTBHRaBLPKuXYV+R3EHE+tI0ISoFSRTlQLeYl5aIM1i2goyGrS+vJ4pgDeQ==" saltValue="G6ZO9ai4kzT8pbx6K9i0Bw==" spinCount="100000" sheet="1" objects="1" scenarios="1"/>
  <mergeCells count="2">
    <mergeCell ref="B2:D2"/>
    <mergeCell ref="E2:S2"/>
  </mergeCells>
  <phoneticPr fontId="20" type="noConversion"/>
  <conditionalFormatting sqref="G58:G72">
    <cfRule type="cellIs" dxfId="1" priority="341" operator="equal">
      <formula>"Aprovado"</formula>
    </cfRule>
    <cfRule type="cellIs" dxfId="0" priority="342" operator="equal">
      <formula>"Reprovado"</formula>
    </cfRule>
  </conditionalFormatting>
  <pageMargins left="0.59055118110236227" right="0" top="0.39370078740157483" bottom="0.39370078740157483" header="0.51181102362204722" footer="0.51181102362204722"/>
  <pageSetup paperSize="9" fitToHeight="0" orientation="landscape" horizontalDpi="200" verticalDpi="200" r:id="rId1"/>
  <headerFooter alignWithMargins="0"/>
  <ignoredErrors>
    <ignoredError sqref="E11:L11 E17:L17 E23:L23 E29:L29 E35:L35 E41:L41 E47:L47 F53:L53 M11:S11 M17:S17 M23:S23 M29:S29 M35:S35 M41:S41 M47:S47" formula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372937C084B04F88913E9E07C67731" ma:contentTypeVersion="2" ma:contentTypeDescription="Crie um novo documento." ma:contentTypeScope="" ma:versionID="c9c2d657f014c270c8b50c31256c8158">
  <xsd:schema xmlns:xsd="http://www.w3.org/2001/XMLSchema" xmlns:xs="http://www.w3.org/2001/XMLSchema" xmlns:p="http://schemas.microsoft.com/office/2006/metadata/properties" xmlns:ns2="880fb98e-4f9b-4887-a20f-01dbb6fe0929" targetNamespace="http://schemas.microsoft.com/office/2006/metadata/properties" ma:root="true" ma:fieldsID="98df209efebaa3945ed5dd45b8da54dc" ns2:_="">
    <xsd:import namespace="880fb98e-4f9b-4887-a20f-01dbb6fe09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fb98e-4f9b-4887-a20f-01dbb6fe09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38A04C-FCA3-4211-BFD2-7BC63B6AE0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9383575-FF8F-47A4-8D33-9A54ED98CA6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03EF54B-8E49-40CE-9EF2-21725BF78D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fb98e-4f9b-4887-a20f-01dbb6fe09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2</vt:i4>
      </vt:variant>
    </vt:vector>
  </HeadingPairs>
  <TitlesOfParts>
    <vt:vector size="7" baseType="lpstr">
      <vt:lpstr>Instruções</vt:lpstr>
      <vt:lpstr>Parecer Técnico</vt:lpstr>
      <vt:lpstr>Critério</vt:lpstr>
      <vt:lpstr>Classificação</vt:lpstr>
      <vt:lpstr>Ponderação</vt:lpstr>
      <vt:lpstr>'Parecer Técnico'!Area_de_impressao</vt:lpstr>
      <vt:lpstr>Ponderação!Area_de_impressao</vt:lpstr>
    </vt:vector>
  </TitlesOfParts>
  <Manager/>
  <Company>VALE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c0061226</dc:creator>
  <cp:keywords/>
  <dc:description/>
  <cp:lastModifiedBy>Bárbara Guimarães</cp:lastModifiedBy>
  <cp:revision/>
  <dcterms:created xsi:type="dcterms:W3CDTF">2009-12-18T12:02:41Z</dcterms:created>
  <dcterms:modified xsi:type="dcterms:W3CDTF">2022-07-19T14:56:35Z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0x01010090372937C084B04F88913E9E07C67731</vt:lpwstr>
  </property>
</Properties>
</file>